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BuÇalışmaKitabı"/>
  <bookViews>
    <workbookView xWindow="0" yWindow="0" windowWidth="15345" windowHeight="4830" tabRatio="263" firstSheet="1" activeTab="1"/>
  </bookViews>
  <sheets>
    <sheet name="Sayfa1" sheetId="1" state="hidden" r:id="rId1"/>
    <sheet name="Hotunluoğlu" sheetId="2" r:id="rId2"/>
    <sheet name="Çıktı" sheetId="4" r:id="rId3"/>
    <sheet name="Sayfa3" sheetId="3" state="hidden" r:id="rId4"/>
  </sheets>
  <definedNames>
    <definedName name="hesap">Sayfa3!$A$1:$A$5</definedName>
    <definedName name="Unvan">Sayfa3!$A$1:$A$4</definedName>
    <definedName name="unvan1">Sayfa3!$A$1:$A$5</definedName>
    <definedName name="_xlnm.Print_Area" localSheetId="2">Çıktı!$A$1:$G$73</definedName>
    <definedName name="_xlnm.Print_Area" localSheetId="1">Hotunluoğlu!$A$4:$G$73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E25"/>
  <c r="F25"/>
  <c r="G25"/>
  <c r="D26"/>
  <c r="E26"/>
  <c r="F26"/>
  <c r="G26"/>
  <c r="D27"/>
  <c r="E27"/>
  <c r="F27"/>
  <c r="G27"/>
  <c r="D28"/>
  <c r="E28"/>
  <c r="F28"/>
  <c r="G28"/>
  <c r="D29"/>
  <c r="E29"/>
  <c r="F29"/>
  <c r="G29"/>
  <c r="D30"/>
  <c r="E30"/>
  <c r="F30"/>
  <c r="G30"/>
  <c r="D31"/>
  <c r="E31"/>
  <c r="F31"/>
  <c r="G31"/>
  <c r="D32"/>
  <c r="E32"/>
  <c r="F32"/>
  <c r="G32"/>
  <c r="D33"/>
  <c r="E33"/>
  <c r="F33"/>
  <c r="G33"/>
  <c r="D34"/>
  <c r="E34"/>
  <c r="F34"/>
  <c r="G34"/>
  <c r="D35"/>
  <c r="E35"/>
  <c r="F35"/>
  <c r="G35"/>
  <c r="D36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53"/>
  <c r="E53"/>
  <c r="F53"/>
  <c r="G53"/>
  <c r="D54"/>
  <c r="E54"/>
  <c r="F54"/>
  <c r="G54"/>
  <c r="D55"/>
  <c r="E55"/>
  <c r="F55"/>
  <c r="G55"/>
  <c r="D56"/>
  <c r="E56"/>
  <c r="F56"/>
  <c r="G56"/>
  <c r="D57"/>
  <c r="E57"/>
  <c r="F57"/>
  <c r="G57"/>
  <c r="D58"/>
  <c r="E58"/>
  <c r="F58"/>
  <c r="G58"/>
  <c r="D59"/>
  <c r="E59"/>
  <c r="F59"/>
  <c r="G59"/>
  <c r="D60"/>
  <c r="E60"/>
  <c r="F60"/>
  <c r="G60"/>
  <c r="D61"/>
  <c r="E61"/>
  <c r="F61"/>
  <c r="G61"/>
  <c r="D62"/>
  <c r="E62"/>
  <c r="F62"/>
  <c r="G62"/>
  <c r="D63"/>
  <c r="E63"/>
  <c r="F63"/>
  <c r="G63"/>
  <c r="D64"/>
  <c r="E64"/>
  <c r="F64"/>
  <c r="G64"/>
  <c r="D65"/>
  <c r="E65"/>
  <c r="F65"/>
  <c r="G65"/>
  <c r="D66"/>
  <c r="E66"/>
  <c r="F66"/>
  <c r="G66"/>
  <c r="D67"/>
  <c r="E67"/>
  <c r="F67"/>
  <c r="G67"/>
  <c r="D68"/>
  <c r="E68"/>
  <c r="F68"/>
  <c r="G68"/>
  <c r="D69"/>
  <c r="E69"/>
  <c r="F69"/>
  <c r="G69"/>
  <c r="D70"/>
  <c r="E70"/>
  <c r="F70"/>
  <c r="G70"/>
  <c r="D71"/>
  <c r="E71"/>
  <c r="F71"/>
  <c r="G71"/>
  <c r="D72"/>
  <c r="E72"/>
  <c r="F72"/>
  <c r="G72"/>
  <c r="D73"/>
  <c r="E73"/>
  <c r="F73"/>
  <c r="G73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C5"/>
  <c r="B5"/>
  <c r="A4"/>
  <c r="K10" s="1"/>
  <c r="J57" i="1"/>
  <c r="J58"/>
  <c r="J59"/>
  <c r="J60"/>
  <c r="J56"/>
  <c r="I57"/>
  <c r="I58"/>
  <c r="I59"/>
  <c r="I60"/>
  <c r="I56"/>
  <c r="K11" i="4" l="1"/>
  <c r="J7"/>
  <c r="J10"/>
  <c r="K7"/>
  <c r="I1" s="1"/>
  <c r="J11"/>
  <c r="W5" i="1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V14"/>
  <c r="U14"/>
  <c r="T14"/>
  <c r="W4"/>
  <c r="S12"/>
  <c r="S13"/>
  <c r="S14"/>
  <c r="S15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4"/>
  <c r="O4"/>
  <c r="P4"/>
  <c r="N5"/>
  <c r="O5"/>
  <c r="P5"/>
  <c r="N6"/>
  <c r="O6"/>
  <c r="P6"/>
  <c r="N7"/>
  <c r="O7"/>
  <c r="P7"/>
  <c r="N8"/>
  <c r="O8"/>
  <c r="P8"/>
  <c r="N9"/>
  <c r="O9"/>
  <c r="P9"/>
  <c r="N10"/>
  <c r="O10"/>
  <c r="P10"/>
  <c r="N11"/>
  <c r="O11"/>
  <c r="P11"/>
  <c r="N12"/>
  <c r="O12"/>
  <c r="P12"/>
  <c r="N13"/>
  <c r="O13"/>
  <c r="P13"/>
  <c r="M14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15"/>
  <c r="M16"/>
  <c r="M17"/>
  <c r="M18"/>
  <c r="M19"/>
  <c r="M20"/>
  <c r="M5"/>
  <c r="M6"/>
  <c r="M7"/>
  <c r="M8"/>
  <c r="M9"/>
  <c r="M10"/>
  <c r="M11"/>
  <c r="M12"/>
  <c r="M13"/>
  <c r="M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61"/>
  <c r="J62"/>
  <c r="J63"/>
  <c r="J64"/>
  <c r="J65"/>
  <c r="J66"/>
  <c r="J67"/>
  <c r="J68"/>
  <c r="J69"/>
  <c r="J15"/>
  <c r="K5"/>
  <c r="K6"/>
  <c r="K7"/>
  <c r="K8"/>
  <c r="K9"/>
  <c r="K10"/>
  <c r="K11"/>
  <c r="K12"/>
  <c r="K13"/>
  <c r="K4"/>
  <c r="J5"/>
  <c r="J6"/>
  <c r="J7"/>
  <c r="J8"/>
  <c r="J9"/>
  <c r="J10"/>
  <c r="J11"/>
  <c r="J12"/>
  <c r="J13"/>
  <c r="J4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61"/>
  <c r="I62"/>
  <c r="I63"/>
  <c r="I64"/>
  <c r="I65"/>
  <c r="I66"/>
  <c r="I67"/>
  <c r="I68"/>
  <c r="I69"/>
  <c r="I15"/>
  <c r="I5"/>
  <c r="I6"/>
  <c r="I7"/>
  <c r="I8"/>
  <c r="I9"/>
  <c r="I10"/>
  <c r="I11"/>
  <c r="I12"/>
  <c r="I13"/>
  <c r="I4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34"/>
  <c r="H35"/>
  <c r="H36"/>
  <c r="H37"/>
  <c r="H38"/>
  <c r="H39"/>
  <c r="H40"/>
  <c r="H41"/>
  <c r="H42"/>
  <c r="H43"/>
  <c r="H44"/>
  <c r="H4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15"/>
  <c r="H5"/>
  <c r="H6"/>
  <c r="H7"/>
  <c r="H8"/>
  <c r="H9"/>
  <c r="H10"/>
  <c r="H11"/>
  <c r="H12"/>
  <c r="H13"/>
  <c r="H4"/>
  <c r="X14" l="1"/>
  <c r="R64"/>
  <c r="V64" s="1"/>
  <c r="R48"/>
  <c r="V48" s="1"/>
  <c r="R32"/>
  <c r="R12"/>
  <c r="T12" s="1"/>
  <c r="R8"/>
  <c r="R20"/>
  <c r="R16"/>
  <c r="R66"/>
  <c r="V66" s="1"/>
  <c r="R62"/>
  <c r="V62" s="1"/>
  <c r="R60"/>
  <c r="V60" s="1"/>
  <c r="R58"/>
  <c r="V58" s="1"/>
  <c r="R54"/>
  <c r="V54" s="1"/>
  <c r="R50"/>
  <c r="V50" s="1"/>
  <c r="R46"/>
  <c r="T46" s="1"/>
  <c r="R44"/>
  <c r="V44" s="1"/>
  <c r="R42"/>
  <c r="V42" s="1"/>
  <c r="R38"/>
  <c r="V38" s="1"/>
  <c r="R34"/>
  <c r="V34" s="1"/>
  <c r="R30"/>
  <c r="R28"/>
  <c r="R26"/>
  <c r="R19"/>
  <c r="R68"/>
  <c r="V68" s="1"/>
  <c r="R56"/>
  <c r="V56" s="1"/>
  <c r="R52"/>
  <c r="V52" s="1"/>
  <c r="R40"/>
  <c r="V40" s="1"/>
  <c r="R36"/>
  <c r="V36" s="1"/>
  <c r="R24"/>
  <c r="R4"/>
  <c r="R10"/>
  <c r="R6"/>
  <c r="R18"/>
  <c r="R69"/>
  <c r="V69" s="1"/>
  <c r="R65"/>
  <c r="V65" s="1"/>
  <c r="R61"/>
  <c r="V61" s="1"/>
  <c r="R57"/>
  <c r="V57" s="1"/>
  <c r="R53"/>
  <c r="V53" s="1"/>
  <c r="R49"/>
  <c r="V49" s="1"/>
  <c r="R45"/>
  <c r="T45" s="1"/>
  <c r="R41"/>
  <c r="V41" s="1"/>
  <c r="R37"/>
  <c r="V37" s="1"/>
  <c r="R33"/>
  <c r="R29"/>
  <c r="R25"/>
  <c r="R21"/>
  <c r="R11"/>
  <c r="R7"/>
  <c r="R13"/>
  <c r="V13" s="1"/>
  <c r="R9"/>
  <c r="R5"/>
  <c r="R17"/>
  <c r="R67"/>
  <c r="V67" s="1"/>
  <c r="R63"/>
  <c r="V63" s="1"/>
  <c r="R59"/>
  <c r="V59" s="1"/>
  <c r="R55"/>
  <c r="R51"/>
  <c r="V51" s="1"/>
  <c r="R47"/>
  <c r="V47" s="1"/>
  <c r="R43"/>
  <c r="V43" s="1"/>
  <c r="R39"/>
  <c r="V39" s="1"/>
  <c r="R35"/>
  <c r="V35" s="1"/>
  <c r="R31"/>
  <c r="R27"/>
  <c r="R23"/>
  <c r="R15"/>
  <c r="V15" s="1"/>
  <c r="R22"/>
  <c r="G5"/>
  <c r="G6"/>
  <c r="G7"/>
  <c r="G8"/>
  <c r="G9"/>
  <c r="G10"/>
  <c r="G11"/>
  <c r="G12"/>
  <c r="G1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4"/>
  <c r="T17" l="1"/>
  <c r="V17"/>
  <c r="T30"/>
  <c r="V30"/>
  <c r="T16"/>
  <c r="V16"/>
  <c r="T27"/>
  <c r="V27"/>
  <c r="T33"/>
  <c r="V33"/>
  <c r="T19"/>
  <c r="V19"/>
  <c r="T20"/>
  <c r="V20"/>
  <c r="T22"/>
  <c r="V22"/>
  <c r="T31"/>
  <c r="V31"/>
  <c r="T21"/>
  <c r="V21"/>
  <c r="T26"/>
  <c r="V26"/>
  <c r="T23"/>
  <c r="V23"/>
  <c r="T55"/>
  <c r="V55"/>
  <c r="T32"/>
  <c r="V32"/>
  <c r="T25"/>
  <c r="V25"/>
  <c r="T18"/>
  <c r="V18"/>
  <c r="T24"/>
  <c r="V24"/>
  <c r="T28"/>
  <c r="V28"/>
  <c r="U15"/>
  <c r="T15"/>
  <c r="U51"/>
  <c r="T51"/>
  <c r="U56"/>
  <c r="T56"/>
  <c r="U42"/>
  <c r="T42"/>
  <c r="U54"/>
  <c r="T54"/>
  <c r="U66"/>
  <c r="T66"/>
  <c r="U39"/>
  <c r="T39"/>
  <c r="V7"/>
  <c r="T7"/>
  <c r="U61"/>
  <c r="T61"/>
  <c r="V6"/>
  <c r="T6"/>
  <c r="U36"/>
  <c r="T36"/>
  <c r="U68"/>
  <c r="T68"/>
  <c r="U44"/>
  <c r="T44"/>
  <c r="U58"/>
  <c r="T58"/>
  <c r="U67"/>
  <c r="T67"/>
  <c r="U57"/>
  <c r="T57"/>
  <c r="U43"/>
  <c r="T43"/>
  <c r="U59"/>
  <c r="T59"/>
  <c r="V5"/>
  <c r="T5"/>
  <c r="V11"/>
  <c r="T11"/>
  <c r="U49"/>
  <c r="T49"/>
  <c r="U65"/>
  <c r="T65"/>
  <c r="V10"/>
  <c r="T10"/>
  <c r="U40"/>
  <c r="T40"/>
  <c r="U34"/>
  <c r="T34"/>
  <c r="U60"/>
  <c r="T60"/>
  <c r="U48"/>
  <c r="T48"/>
  <c r="U35"/>
  <c r="T35"/>
  <c r="U13"/>
  <c r="T13"/>
  <c r="U41"/>
  <c r="T41"/>
  <c r="U63"/>
  <c r="T63"/>
  <c r="V9"/>
  <c r="T9"/>
  <c r="U37"/>
  <c r="T37"/>
  <c r="U53"/>
  <c r="T53"/>
  <c r="V4"/>
  <c r="T4"/>
  <c r="U52"/>
  <c r="T52"/>
  <c r="U38"/>
  <c r="T38"/>
  <c r="U50"/>
  <c r="T50"/>
  <c r="U62"/>
  <c r="T62"/>
  <c r="V8"/>
  <c r="T8"/>
  <c r="U64"/>
  <c r="T64"/>
  <c r="U69"/>
  <c r="T69"/>
  <c r="U47"/>
  <c r="T47"/>
  <c r="V29"/>
  <c r="T29"/>
  <c r="U45"/>
  <c r="V45"/>
  <c r="U46"/>
  <c r="V46"/>
  <c r="U12"/>
  <c r="V12"/>
  <c r="U27"/>
  <c r="S27"/>
  <c r="U22"/>
  <c r="S22"/>
  <c r="U21"/>
  <c r="S21"/>
  <c r="U26"/>
  <c r="S26"/>
  <c r="U23"/>
  <c r="S23"/>
  <c r="U17"/>
  <c r="S17"/>
  <c r="U29"/>
  <c r="S29"/>
  <c r="U30"/>
  <c r="S30"/>
  <c r="U16"/>
  <c r="S16"/>
  <c r="U32"/>
  <c r="S32"/>
  <c r="U33"/>
  <c r="S33"/>
  <c r="U19"/>
  <c r="S19"/>
  <c r="U20"/>
  <c r="S20"/>
  <c r="U31"/>
  <c r="S31"/>
  <c r="U25"/>
  <c r="S25"/>
  <c r="U18"/>
  <c r="S18"/>
  <c r="U24"/>
  <c r="S24"/>
  <c r="U28"/>
  <c r="S28"/>
  <c r="U7"/>
  <c r="S7"/>
  <c r="U5"/>
  <c r="S5"/>
  <c r="U11"/>
  <c r="S11"/>
  <c r="U10"/>
  <c r="S10"/>
  <c r="U4"/>
  <c r="S4"/>
  <c r="U6"/>
  <c r="S6"/>
  <c r="U9"/>
  <c r="S9"/>
  <c r="U8"/>
  <c r="S8"/>
  <c r="U55"/>
  <c r="X55" l="1"/>
  <c r="Y55" s="1"/>
  <c r="Z55" s="1"/>
  <c r="X50"/>
  <c r="X52"/>
  <c r="X53"/>
  <c r="X41"/>
  <c r="X35"/>
  <c r="X60"/>
  <c r="X40"/>
  <c r="X65"/>
  <c r="X59"/>
  <c r="X57"/>
  <c r="X58"/>
  <c r="X68"/>
  <c r="X66"/>
  <c r="X42"/>
  <c r="X51"/>
  <c r="X64"/>
  <c r="X62"/>
  <c r="X38"/>
  <c r="X37"/>
  <c r="X63"/>
  <c r="X13"/>
  <c r="X48"/>
  <c r="X34"/>
  <c r="X49"/>
  <c r="X43"/>
  <c r="X67"/>
  <c r="X44"/>
  <c r="X36"/>
  <c r="X61"/>
  <c r="X39"/>
  <c r="X54"/>
  <c r="X56"/>
  <c r="X15"/>
  <c r="X69"/>
  <c r="X47"/>
  <c r="X45"/>
  <c r="X46"/>
  <c r="X12"/>
  <c r="X18"/>
  <c r="X19"/>
  <c r="X30"/>
  <c r="X28"/>
  <c r="X31"/>
  <c r="X32"/>
  <c r="X17"/>
  <c r="X26"/>
  <c r="X22"/>
  <c r="X24"/>
  <c r="X25"/>
  <c r="X20"/>
  <c r="X33"/>
  <c r="X16"/>
  <c r="X29"/>
  <c r="X23"/>
  <c r="X21"/>
  <c r="X27"/>
  <c r="X4"/>
  <c r="X11"/>
  <c r="X7"/>
  <c r="X10"/>
  <c r="X5"/>
  <c r="X6"/>
  <c r="X9"/>
  <c r="X8"/>
  <c r="Y61" l="1"/>
  <c r="Z61" s="1"/>
  <c r="Y51"/>
  <c r="Z51" s="1"/>
  <c r="Y12"/>
  <c r="Z12" s="1"/>
  <c r="Y56"/>
  <c r="Z56" s="1"/>
  <c r="Y64"/>
  <c r="Z64" s="1"/>
  <c r="Y44"/>
  <c r="Z44" s="1"/>
  <c r="Y15"/>
  <c r="Z15" s="1"/>
  <c r="Y4"/>
  <c r="Z4" s="1"/>
  <c r="C4" i="4" l="1"/>
  <c r="AA4" i="1"/>
  <c r="J7" i="2"/>
  <c r="K7" s="1"/>
  <c r="C4"/>
  <c r="J8" i="4" l="1"/>
  <c r="K8" s="1"/>
  <c r="J9"/>
  <c r="K9" s="1"/>
  <c r="J9" i="2"/>
  <c r="K9" s="1"/>
  <c r="J8"/>
  <c r="K8" s="1"/>
  <c r="J10"/>
  <c r="K10" s="1"/>
  <c r="J11"/>
  <c r="K11" s="1"/>
  <c r="D4" l="1"/>
  <c r="I1" s="1"/>
</calcChain>
</file>

<file path=xl/sharedStrings.xml><?xml version="1.0" encoding="utf-8"?>
<sst xmlns="http://schemas.openxmlformats.org/spreadsheetml/2006/main" count="338" uniqueCount="136">
  <si>
    <t>AALİYET TÜRÜ</t>
  </si>
  <si>
    <t>ALT</t>
  </si>
  <si>
    <t>FAALİYET</t>
  </si>
  <si>
    <t>DETAYI</t>
  </si>
  <si>
    <t>ORAN</t>
  </si>
  <si>
    <t>(%)</t>
  </si>
  <si>
    <t>(1) PROJE (30 Puan)</t>
  </si>
  <si>
    <t>Uluslararası destekli sonuçlandırılmış proje</t>
  </si>
  <si>
    <t>Dünya Bankası, Avrupa Birliği ve Avrupa Konseyi destekli proje</t>
  </si>
  <si>
    <t>Diğer resmi kurum ve kuruluşlar tarafından destekli proje</t>
  </si>
  <si>
    <t>Ulusal destekli sonuçlandırılmış proje</t>
  </si>
  <si>
    <t>TÜBA ve TÜBİTAK destekli proje</t>
  </si>
  <si>
    <t>Kalkınma Bakanlığı destekli proje</t>
  </si>
  <si>
    <t>Sanayi Tezleri Programı (SAN-TEZ) projesi</t>
  </si>
  <si>
    <t>Diğer kamu kuruluşları (Yükseköğretim kurumlan hariç)</t>
  </si>
  <si>
    <t>Yükseköğretim kurumlan tarafından destekli bilimsel araştırma projesi</t>
  </si>
  <si>
    <t>Özel kuruluşlar</t>
  </si>
  <si>
    <t>(2) ARAŞTIRMA (30 Puan)</t>
  </si>
  <si>
    <t>Yurtdışı</t>
  </si>
  <si>
    <t>Yurtiçi</t>
  </si>
  <si>
    <t>(3) YAYIN (30 Puan)</t>
  </si>
  <si>
    <t>Araştırma (Tez hariç) kitabı</t>
  </si>
  <si>
    <t>Alanında uluslararası yayımlanan araştırma kitabı</t>
  </si>
  <si>
    <t>Alanında ulusal yayımlanan araştırma kitabı</t>
  </si>
  <si>
    <t>Ders kitabı</t>
  </si>
  <si>
    <t>Alanında uluslararası yayımlanan ders kitabı</t>
  </si>
  <si>
    <t>Alanında ulusal yayımlanan ders kitabı</t>
  </si>
  <si>
    <t>Kitapta editörlük</t>
  </si>
  <si>
    <t>Alanında uluslararası yayımlanan kitap editörlüğü</t>
  </si>
  <si>
    <t>Alamnda ulusal yayımlanan kitap editörlüğü</t>
  </si>
  <si>
    <t>Kitap bölümü</t>
  </si>
  <si>
    <t>Alanında uluslararası yayımlanan kitap bölümü</t>
  </si>
  <si>
    <t>Alanında ulusal yayımlanan kitap bölümü</t>
  </si>
  <si>
    <t>Kitap tercümesi</t>
  </si>
  <si>
    <t>Alamnda yayımlamış tam kitap çevirisi</t>
  </si>
  <si>
    <t>Alanında yayımlamış kitap bölümü çevirisi</t>
  </si>
  <si>
    <t>Kitap tercümesinde editörlük</t>
  </si>
  <si>
    <t>Alanında yayımlanan kitap çevirisi editörlüğü</t>
  </si>
  <si>
    <t>Ansiklopedi konu/madde yazarı</t>
  </si>
  <si>
    <t>Alanında uluslararası yayımlanan ansiklopedi konusu/maddesi</t>
  </si>
  <si>
    <t>Alanında ulusal yayımlanan ansiklopedi konusu/maddesi</t>
  </si>
  <si>
    <t>Dergi editörlüğü</t>
  </si>
  <si>
    <t>SSCI, SCI-Exp, AHCI dergilerinde editörlük</t>
  </si>
  <si>
    <t>SSCI, SCI-Exp, AHCI dışındaki alan indekslerindeki dergilerde editörlük</t>
  </si>
  <si>
    <t>Diğer hakemli uluslararası ve ulusal dergilerde editörlük</t>
  </si>
  <si>
    <t>Kitap/dergi editörler kurulu üyeliği</t>
  </si>
  <si>
    <t>SSCI, SCI-Exp, AHCI dergilerinde editörler kurulu üyeliği</t>
  </si>
  <si>
    <t>SSCI, SCI-Exp, AHCI dışındaki alan indekslerindeki dergilerde editörler kurulu üyeliği</t>
  </si>
  <si>
    <t>Diğer hakemli ulusal ve uluslararası dergilerde editörler kurulu üyeliği</t>
  </si>
  <si>
    <t>Özgün makalesi</t>
  </si>
  <si>
    <t>SSCI, SCI-Exp, AHCI dergilerinde yayımlanan tam makale</t>
  </si>
  <si>
    <t>SSCI, SCI-Exp, AHCI dışındaki alan indekslerindeki dergilerde yayımlanan tam makale</t>
  </si>
  <si>
    <t>Diğer hakemli uluslararası ve ulusal dergilerde yayımlanan tam makale</t>
  </si>
  <si>
    <t>Diğer (Teknik not, yorum, vaka takdimi, editöre mektup, özet, kitap kritiği, araştırma notu, bilirkişi raporu ve benzeri)</t>
  </si>
  <si>
    <t>SSCI, SCI-Exp, AHCI indekslerindeki dergilerde yayımlanan teknik not, editöre mektup, tartışma, vaka takdimi ve özet türünden makale</t>
  </si>
  <si>
    <t>SSCI, SCI-Exp, AHCI dışındaki alan dergilerde yayımlanan teknik not, editöre mektup, tartışma, vaka takdimi ve özet türünden makale</t>
  </si>
  <si>
    <t>Diğer hakemli uluslararası ve ulusal dergilerde yayımlanan teknik not, editöre mektup, tartışma, vaka takdimi ve özet türünden makale</t>
  </si>
  <si>
    <t>Uluslararası boyutta performansa dayalı yayımlanmış ses ve/veya görüntü kaydı bulunmak[1]</t>
  </si>
  <si>
    <t>Özgün kişisel kayıt</t>
  </si>
  <si>
    <t>Karma kayıt</t>
  </si>
  <si>
    <t>Ulusal boyutta performansa dayalı yayımlanmış ses ve/veya görüntü kaydı bulunmak*</t>
  </si>
  <si>
    <t>(4) TASARIM (30 Puan)</t>
  </si>
  <si>
    <t>Sanatsal tasarım (Bina, çevre, eser, yayın, mekan, obje)</t>
  </si>
  <si>
    <t>Kamu kurumları ile özel hukuk tüzel kişileri bünyesinde uygulamaya komnuş</t>
  </si>
  <si>
    <t>Bilimsel yayınla tescillenmiş</t>
  </si>
  <si>
    <t>Diğer</t>
  </si>
  <si>
    <t>Bilimsel tasarım</t>
  </si>
  <si>
    <t>Kamu kurumları ile özel hukuk tüzel kişileri bünyesinde uygulamaya konmuş</t>
  </si>
  <si>
    <t>Faydalı obje</t>
  </si>
  <si>
    <t>TSE/TPE tarafından tescillenmiş</t>
  </si>
  <si>
    <t>(S) SERGİ (30 Puan)</t>
  </si>
  <si>
    <t>Özgün kişisel etkinlik</t>
  </si>
  <si>
    <t>Uluslararası</t>
  </si>
  <si>
    <t>Ulusal</t>
  </si>
  <si>
    <t>Karma etkinlikler</t>
  </si>
  <si>
    <t>Davetli/yarışmalı uluslararası</t>
  </si>
  <si>
    <t>Davetli/yarışmalı ulusal</t>
  </si>
  <si>
    <t>(6) PATENT (30 Puan)</t>
  </si>
  <si>
    <t>Alanında ulusal veya uluslararası tescillenmiş patent</t>
  </si>
  <si>
    <t>(7) ATIF (30 Puan)</t>
  </si>
  <si>
    <t>Öğretim üyesi/elemanınm yazar olarak yer almadığı uluslararası kitaplarda, öğretim üyesi/elemanınm eserlerine yapılan her bir atıf</t>
  </si>
  <si>
    <t>Öğretim üyesi/elemanınm yazar olarak yer almadığı ulusal kitaplarda, öğretim üyesi/elemanınm eserlerine yapılan her bir atıf</t>
  </si>
  <si>
    <t>SSCJ, SCI-Exp, AHCI indekslerindeki dergilerdeki, öğretim üyesi/elemaıunm yazar olarak yer almadığı makalelerde, öğretim üyesi/elemanınm eserlerine yapılan her bir atıf</t>
  </si>
  <si>
    <t>SSCI, SCI~Exp, AHCI dışındaki alan indekslerindeki dergilerdeki, öğretim üyesi/elemanınm yazar olarak yer almadığı makalelerde, öğretim üyesi/elemanınm eserlerine yapılan her bir atıf</t>
  </si>
  <si>
    <t>Diğer hakemli uluslararası ve ulusal dergilerdeki, öğretim üyesi/elemanınm yazar olarak yer almadığı makalelerde, öğretim üyesi/elemanınm eserlerine yapılan her bir atıf</t>
  </si>
  <si>
    <t>(8) TEBLİĞ (30 Puan)</t>
  </si>
  <si>
    <t>Uluslararası kongre, sempozyum, panel, çalıştay gibi bilimsel, sanatsal toplantılarda sözlü olarak sunulan ve tam metin olarak yayımlanan tebliğ</t>
  </si>
  <si>
    <t>Uluslararası kongre, sempozyum, panel, çalıştay gibi bilimsel, sanatsal toplantılarda sözlü olarak sunulan ve özet metin olarak yayımlanan tebliğ</t>
  </si>
  <si>
    <t>Uluslararası kongre, sempozyum, panel, çalıştay gibi bilimsel, sanatsal toplantılarda sözlü olarak sunulan ve poster olarak sergilenen tebliğ</t>
  </si>
  <si>
    <t>(9) ÖDÜL (30 Puan)</t>
  </si>
  <si>
    <t>(Çalışma/proje/ yayın teşvik ödülü lıaıiç)</t>
  </si>
  <si>
    <t>TÜBA ve TÜBİTAK'tan alınan ödül</t>
  </si>
  <si>
    <t>Alanında yurtdışı kurum veya kuruluşlardan alınan ödül</t>
  </si>
  <si>
    <t>Alanında yurtiçi kaimi kurum ve kuruluşlarından alınan ödül</t>
  </si>
  <si>
    <t>Uluslararası BSE</t>
  </si>
  <si>
    <t>Ulusal BSE</t>
  </si>
  <si>
    <t>Alanından özel kurum ve kuruluşlarından alınan ödül</t>
  </si>
  <si>
    <t xml:space="preserve">Doç. </t>
  </si>
  <si>
    <t>Yrd. Doç.</t>
  </si>
  <si>
    <t>Arş. Gör</t>
  </si>
  <si>
    <t>Yürütücü</t>
  </si>
  <si>
    <t>Araştırmacı</t>
  </si>
  <si>
    <t>Öğretim Üyesi</t>
  </si>
  <si>
    <t>Araştırma Göre</t>
  </si>
  <si>
    <t>Danışman</t>
  </si>
  <si>
    <t>1.yazar</t>
  </si>
  <si>
    <t>2.yazar</t>
  </si>
  <si>
    <t>3.yazar</t>
  </si>
  <si>
    <t>4 ve üzeri</t>
  </si>
  <si>
    <t>4.yazar</t>
  </si>
  <si>
    <t>5.yazar</t>
  </si>
  <si>
    <t>Prof. Dr.</t>
  </si>
  <si>
    <t>Doç. Dr.</t>
  </si>
  <si>
    <t>Yrd. Doç. Dr.</t>
  </si>
  <si>
    <t>Öğr. Gör.</t>
  </si>
  <si>
    <t>Arş. Gör.</t>
  </si>
  <si>
    <t>Unvan Seçiniz</t>
  </si>
  <si>
    <t>Puan</t>
  </si>
  <si>
    <t>Aylık Teşvik Tutarı</t>
  </si>
  <si>
    <t>Proje</t>
  </si>
  <si>
    <t>Araştırma</t>
  </si>
  <si>
    <t>Yayın</t>
  </si>
  <si>
    <t>Tasarım</t>
  </si>
  <si>
    <t>Sergi</t>
  </si>
  <si>
    <t>Patent</t>
  </si>
  <si>
    <t>Atıf</t>
  </si>
  <si>
    <t>Tebliğ</t>
  </si>
  <si>
    <t>Ödül</t>
  </si>
  <si>
    <t>Akademik Teşvik Hesap Tablosu</t>
  </si>
  <si>
    <t>Sağ bölüme çalışmalarınızın adetini giriniz</t>
  </si>
  <si>
    <t>Ad Soyad</t>
  </si>
  <si>
    <t>Arş.Gör.</t>
  </si>
  <si>
    <t>Öncelikle unvan seçiniz.</t>
  </si>
  <si>
    <t>Unvan</t>
  </si>
  <si>
    <t>Adnan Menderes Üniversitesi</t>
  </si>
  <si>
    <t xml:space="preserve">Birim: </t>
  </si>
</sst>
</file>

<file path=xl/styles.xml><?xml version="1.0" encoding="utf-8"?>
<styleSheet xmlns="http://schemas.openxmlformats.org/spreadsheetml/2006/main">
  <numFmts count="1">
    <numFmt numFmtId="164" formatCode="_-* #,##0.00\ [$TL-41F]_-;\-* #,##0.00\ [$TL-41F]_-;_-* &quot;-&quot;??\ [$TL-41F]_-;_-@_-"/>
  </numFmts>
  <fonts count="14"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20"/>
      <color theme="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20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i/>
      <u/>
      <sz val="16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1" applyNumberFormat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205">
    <xf numFmtId="0" fontId="0" fillId="0" borderId="0" xfId="0"/>
    <xf numFmtId="0" fontId="0" fillId="2" borderId="0" xfId="0" applyFill="1"/>
    <xf numFmtId="0" fontId="0" fillId="7" borderId="0" xfId="0" applyFill="1"/>
    <xf numFmtId="0" fontId="0" fillId="9" borderId="0" xfId="0" applyFill="1"/>
    <xf numFmtId="0" fontId="2" fillId="0" borderId="0" xfId="0" applyFont="1"/>
    <xf numFmtId="0" fontId="0" fillId="10" borderId="0" xfId="0" applyFill="1"/>
    <xf numFmtId="0" fontId="0" fillId="11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5" fillId="0" borderId="0" xfId="0" applyFont="1"/>
    <xf numFmtId="0" fontId="3" fillId="4" borderId="0" xfId="2"/>
    <xf numFmtId="0" fontId="6" fillId="4" borderId="0" xfId="2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3" fillId="6" borderId="0" xfId="3" applyFill="1" applyBorder="1" applyAlignment="1">
      <alignment horizontal="left" wrapText="1"/>
    </xf>
    <xf numFmtId="0" fontId="3" fillId="6" borderId="9" xfId="3" applyFill="1" applyBorder="1" applyAlignment="1">
      <alignment horizontal="left" wrapText="1"/>
    </xf>
    <xf numFmtId="0" fontId="3" fillId="8" borderId="4" xfId="2" applyFill="1" applyBorder="1" applyAlignment="1">
      <alignment horizontal="left" wrapText="1"/>
    </xf>
    <xf numFmtId="0" fontId="3" fillId="6" borderId="16" xfId="2" applyFill="1" applyBorder="1" applyAlignment="1">
      <alignment horizontal="center" vertical="center" textRotation="90"/>
    </xf>
    <xf numFmtId="0" fontId="3" fillId="16" borderId="5" xfId="3" applyFill="1" applyBorder="1" applyAlignment="1">
      <alignment horizontal="left" wrapText="1"/>
    </xf>
    <xf numFmtId="0" fontId="3" fillId="16" borderId="10" xfId="3" applyFill="1" applyBorder="1" applyAlignment="1">
      <alignment horizontal="left" wrapText="1"/>
    </xf>
    <xf numFmtId="0" fontId="3" fillId="16" borderId="20" xfId="3" applyFill="1" applyBorder="1" applyAlignment="1">
      <alignment horizontal="left" wrapText="1"/>
    </xf>
    <xf numFmtId="0" fontId="3" fillId="16" borderId="16" xfId="3" applyFill="1" applyBorder="1" applyAlignment="1">
      <alignment vertical="center" wrapText="1"/>
    </xf>
    <xf numFmtId="0" fontId="3" fillId="16" borderId="7" xfId="3" applyFill="1" applyBorder="1" applyAlignment="1">
      <alignment horizontal="left" wrapText="1"/>
    </xf>
    <xf numFmtId="0" fontId="3" fillId="6" borderId="5" xfId="2" applyFill="1" applyBorder="1" applyAlignment="1">
      <alignment horizontal="left" wrapText="1"/>
    </xf>
    <xf numFmtId="0" fontId="3" fillId="6" borderId="7" xfId="2" applyFill="1" applyBorder="1" applyAlignment="1">
      <alignment horizontal="left" wrapText="1"/>
    </xf>
    <xf numFmtId="0" fontId="3" fillId="6" borderId="10" xfId="2" applyFill="1" applyBorder="1" applyAlignment="1">
      <alignment horizontal="left" wrapText="1"/>
    </xf>
    <xf numFmtId="0" fontId="3" fillId="6" borderId="16" xfId="2" applyFill="1" applyBorder="1" applyAlignment="1">
      <alignment horizontal="left" wrapText="1"/>
    </xf>
    <xf numFmtId="0" fontId="3" fillId="6" borderId="20" xfId="2" applyFill="1" applyBorder="1" applyAlignment="1">
      <alignment horizontal="left" wrapText="1"/>
    </xf>
    <xf numFmtId="0" fontId="3" fillId="6" borderId="24" xfId="3" applyFill="1" applyBorder="1"/>
    <xf numFmtId="0" fontId="3" fillId="6" borderId="25" xfId="3" applyFill="1" applyBorder="1"/>
    <xf numFmtId="0" fontId="3" fillId="6" borderId="26" xfId="3" applyFill="1" applyBorder="1"/>
    <xf numFmtId="0" fontId="3" fillId="8" borderId="5" xfId="2" applyFill="1" applyBorder="1"/>
    <xf numFmtId="0" fontId="3" fillId="8" borderId="7" xfId="2" applyFill="1" applyBorder="1" applyAlignment="1"/>
    <xf numFmtId="0" fontId="3" fillId="8" borderId="0" xfId="2" applyFill="1" applyBorder="1" applyAlignment="1">
      <alignment wrapText="1"/>
    </xf>
    <xf numFmtId="0" fontId="3" fillId="12" borderId="9" xfId="2" applyFill="1" applyBorder="1" applyAlignment="1">
      <alignment wrapText="1"/>
    </xf>
    <xf numFmtId="0" fontId="3" fillId="12" borderId="10" xfId="2" applyFill="1" applyBorder="1" applyAlignment="1"/>
    <xf numFmtId="0" fontId="3" fillId="12" borderId="8" xfId="2" applyFill="1" applyBorder="1" applyAlignment="1">
      <alignment textRotation="90" wrapText="1"/>
    </xf>
    <xf numFmtId="0" fontId="6" fillId="4" borderId="0" xfId="2" applyFont="1" applyAlignment="1" applyProtection="1">
      <alignment horizontal="center"/>
    </xf>
    <xf numFmtId="0" fontId="1" fillId="3" borderId="19" xfId="1" applyBorder="1" applyProtection="1">
      <protection locked="0"/>
    </xf>
    <xf numFmtId="0" fontId="1" fillId="3" borderId="11" xfId="1" applyBorder="1" applyProtection="1">
      <protection locked="0"/>
    </xf>
    <xf numFmtId="0" fontId="1" fillId="3" borderId="12" xfId="1" applyBorder="1" applyProtection="1">
      <protection locked="0"/>
    </xf>
    <xf numFmtId="0" fontId="1" fillId="3" borderId="2" xfId="1" applyBorder="1" applyProtection="1">
      <protection locked="0"/>
    </xf>
    <xf numFmtId="0" fontId="1" fillId="3" borderId="1" xfId="1" applyBorder="1" applyProtection="1">
      <protection locked="0"/>
    </xf>
    <xf numFmtId="0" fontId="1" fillId="3" borderId="13" xfId="1" applyBorder="1" applyProtection="1">
      <protection locked="0"/>
    </xf>
    <xf numFmtId="0" fontId="1" fillId="3" borderId="21" xfId="1" applyBorder="1" applyProtection="1">
      <protection locked="0"/>
    </xf>
    <xf numFmtId="0" fontId="1" fillId="3" borderId="14" xfId="1" applyBorder="1" applyProtection="1">
      <protection locked="0"/>
    </xf>
    <xf numFmtId="0" fontId="1" fillId="3" borderId="15" xfId="1" applyBorder="1" applyProtection="1">
      <protection locked="0"/>
    </xf>
    <xf numFmtId="0" fontId="1" fillId="3" borderId="22" xfId="1" applyBorder="1" applyProtection="1">
      <protection locked="0"/>
    </xf>
    <xf numFmtId="0" fontId="1" fillId="3" borderId="17" xfId="1" applyBorder="1" applyProtection="1">
      <protection locked="0"/>
    </xf>
    <xf numFmtId="0" fontId="1" fillId="3" borderId="18" xfId="1" applyBorder="1" applyProtection="1">
      <protection locked="0"/>
    </xf>
    <xf numFmtId="0" fontId="3" fillId="4" borderId="0" xfId="2" applyAlignment="1">
      <alignment wrapText="1"/>
    </xf>
    <xf numFmtId="0" fontId="7" fillId="12" borderId="0" xfId="0" applyFont="1" applyFill="1"/>
    <xf numFmtId="0" fontId="8" fillId="12" borderId="27" xfId="2" applyFont="1" applyFill="1" applyBorder="1" applyAlignment="1" applyProtection="1">
      <alignment horizontal="center"/>
    </xf>
    <xf numFmtId="0" fontId="10" fillId="12" borderId="0" xfId="0" applyFont="1" applyFill="1" applyProtection="1"/>
    <xf numFmtId="0" fontId="11" fillId="12" borderId="0" xfId="0" applyFont="1" applyFill="1" applyProtection="1"/>
    <xf numFmtId="0" fontId="8" fillId="12" borderId="0" xfId="0" applyFont="1" applyFill="1" applyAlignment="1" applyProtection="1">
      <alignment wrapText="1"/>
    </xf>
    <xf numFmtId="0" fontId="13" fillId="12" borderId="27" xfId="0" applyFont="1" applyFill="1" applyBorder="1" applyAlignment="1" applyProtection="1">
      <alignment horizontal="center"/>
    </xf>
    <xf numFmtId="0" fontId="8" fillId="12" borderId="0" xfId="0" applyFont="1" applyFill="1" applyProtection="1"/>
    <xf numFmtId="0" fontId="8" fillId="12" borderId="0" xfId="2" applyFont="1" applyFill="1" applyProtection="1"/>
    <xf numFmtId="0" fontId="10" fillId="12" borderId="4" xfId="3" applyFont="1" applyFill="1" applyBorder="1" applyAlignment="1" applyProtection="1">
      <alignment horizontal="left" wrapText="1"/>
    </xf>
    <xf numFmtId="0" fontId="10" fillId="12" borderId="5" xfId="3" applyFont="1" applyFill="1" applyBorder="1" applyProtection="1"/>
    <xf numFmtId="0" fontId="12" fillId="12" borderId="19" xfId="1" applyFont="1" applyFill="1" applyBorder="1" applyProtection="1"/>
    <xf numFmtId="0" fontId="12" fillId="12" borderId="11" xfId="1" applyFont="1" applyFill="1" applyBorder="1" applyProtection="1"/>
    <xf numFmtId="0" fontId="12" fillId="12" borderId="12" xfId="1" applyFont="1" applyFill="1" applyBorder="1" applyProtection="1"/>
    <xf numFmtId="0" fontId="10" fillId="12" borderId="0" xfId="3" applyFont="1" applyFill="1" applyBorder="1" applyAlignment="1" applyProtection="1">
      <alignment horizontal="left" wrapText="1"/>
    </xf>
    <xf numFmtId="0" fontId="10" fillId="12" borderId="7" xfId="3" applyFont="1" applyFill="1" applyBorder="1" applyProtection="1"/>
    <xf numFmtId="0" fontId="12" fillId="12" borderId="2" xfId="1" applyFont="1" applyFill="1" applyBorder="1" applyProtection="1"/>
    <xf numFmtId="0" fontId="12" fillId="12" borderId="1" xfId="1" applyFont="1" applyFill="1" applyBorder="1" applyProtection="1"/>
    <xf numFmtId="0" fontId="12" fillId="12" borderId="13" xfId="1" applyFont="1" applyFill="1" applyBorder="1" applyProtection="1"/>
    <xf numFmtId="0" fontId="10" fillId="12" borderId="9" xfId="3" applyFont="1" applyFill="1" applyBorder="1" applyAlignment="1" applyProtection="1">
      <alignment horizontal="left" wrapText="1"/>
    </xf>
    <xf numFmtId="0" fontId="10" fillId="12" borderId="10" xfId="3" applyFont="1" applyFill="1" applyBorder="1" applyProtection="1"/>
    <xf numFmtId="0" fontId="12" fillId="12" borderId="21" xfId="1" applyFont="1" applyFill="1" applyBorder="1" applyProtection="1"/>
    <xf numFmtId="0" fontId="12" fillId="12" borderId="14" xfId="1" applyFont="1" applyFill="1" applyBorder="1" applyProtection="1"/>
    <xf numFmtId="0" fontId="12" fillId="12" borderId="15" xfId="1" applyFont="1" applyFill="1" applyBorder="1" applyProtection="1"/>
    <xf numFmtId="0" fontId="10" fillId="12" borderId="4" xfId="2" applyFont="1" applyFill="1" applyBorder="1" applyAlignment="1" applyProtection="1">
      <alignment horizontal="left" wrapText="1"/>
    </xf>
    <xf numFmtId="0" fontId="10" fillId="12" borderId="5" xfId="2" applyFont="1" applyFill="1" applyBorder="1" applyProtection="1"/>
    <xf numFmtId="0" fontId="10" fillId="12" borderId="0" xfId="2" applyFont="1" applyFill="1" applyBorder="1" applyAlignment="1" applyProtection="1">
      <alignment wrapText="1"/>
    </xf>
    <xf numFmtId="0" fontId="10" fillId="12" borderId="7" xfId="2" applyFont="1" applyFill="1" applyBorder="1" applyAlignment="1" applyProtection="1"/>
    <xf numFmtId="0" fontId="10" fillId="12" borderId="16" xfId="2" applyFont="1" applyFill="1" applyBorder="1" applyAlignment="1" applyProtection="1">
      <alignment textRotation="90" wrapText="1"/>
    </xf>
    <xf numFmtId="0" fontId="10" fillId="12" borderId="31" xfId="2" applyFont="1" applyFill="1" applyBorder="1" applyAlignment="1" applyProtection="1">
      <alignment wrapText="1"/>
    </xf>
    <xf numFmtId="0" fontId="10" fillId="12" borderId="20" xfId="2" applyFont="1" applyFill="1" applyBorder="1" applyAlignment="1" applyProtection="1"/>
    <xf numFmtId="0" fontId="10" fillId="12" borderId="0" xfId="2" applyFont="1" applyFill="1" applyProtection="1"/>
    <xf numFmtId="0" fontId="10" fillId="12" borderId="5" xfId="3" applyFont="1" applyFill="1" applyBorder="1" applyAlignment="1" applyProtection="1">
      <alignment horizontal="left" wrapText="1"/>
    </xf>
    <xf numFmtId="0" fontId="10" fillId="12" borderId="10" xfId="3" applyFont="1" applyFill="1" applyBorder="1" applyAlignment="1" applyProtection="1">
      <alignment horizontal="left" wrapText="1"/>
    </xf>
    <xf numFmtId="0" fontId="10" fillId="12" borderId="16" xfId="3" applyFont="1" applyFill="1" applyBorder="1" applyAlignment="1" applyProtection="1">
      <alignment vertical="center" wrapText="1"/>
    </xf>
    <xf numFmtId="0" fontId="10" fillId="12" borderId="20" xfId="3" applyFont="1" applyFill="1" applyBorder="1" applyAlignment="1" applyProtection="1">
      <alignment horizontal="left" wrapText="1"/>
    </xf>
    <xf numFmtId="0" fontId="10" fillId="12" borderId="7" xfId="3" applyFont="1" applyFill="1" applyBorder="1" applyAlignment="1" applyProtection="1">
      <alignment horizontal="left" wrapText="1"/>
    </xf>
    <xf numFmtId="0" fontId="10" fillId="12" borderId="5" xfId="2" applyFont="1" applyFill="1" applyBorder="1" applyAlignment="1" applyProtection="1">
      <alignment horizontal="left" wrapText="1"/>
    </xf>
    <xf numFmtId="0" fontId="10" fillId="12" borderId="7" xfId="2" applyFont="1" applyFill="1" applyBorder="1" applyAlignment="1" applyProtection="1">
      <alignment horizontal="left" wrapText="1"/>
    </xf>
    <xf numFmtId="0" fontId="10" fillId="12" borderId="10" xfId="2" applyFont="1" applyFill="1" applyBorder="1" applyAlignment="1" applyProtection="1">
      <alignment horizontal="left" wrapText="1"/>
    </xf>
    <xf numFmtId="0" fontId="10" fillId="12" borderId="16" xfId="2" applyFont="1" applyFill="1" applyBorder="1" applyAlignment="1" applyProtection="1">
      <alignment horizontal="left" wrapText="1"/>
    </xf>
    <xf numFmtId="0" fontId="10" fillId="12" borderId="20" xfId="2" applyFont="1" applyFill="1" applyBorder="1" applyAlignment="1" applyProtection="1">
      <alignment horizontal="left" wrapText="1"/>
    </xf>
    <xf numFmtId="0" fontId="10" fillId="12" borderId="16" xfId="2" applyFont="1" applyFill="1" applyBorder="1" applyAlignment="1" applyProtection="1">
      <alignment horizontal="center" vertical="center" textRotation="90"/>
    </xf>
    <xf numFmtId="0" fontId="12" fillId="12" borderId="22" xfId="1" applyFont="1" applyFill="1" applyBorder="1" applyProtection="1"/>
    <xf numFmtId="0" fontId="12" fillId="12" borderId="17" xfId="1" applyFont="1" applyFill="1" applyBorder="1" applyProtection="1"/>
    <xf numFmtId="0" fontId="12" fillId="12" borderId="18" xfId="1" applyFont="1" applyFill="1" applyBorder="1" applyProtection="1"/>
    <xf numFmtId="0" fontId="10" fillId="12" borderId="0" xfId="0" applyFont="1" applyFill="1" applyAlignment="1" applyProtection="1">
      <alignment horizontal="left" wrapText="1"/>
    </xf>
    <xf numFmtId="0" fontId="10" fillId="12" borderId="0" xfId="0" applyFont="1" applyFill="1" applyAlignment="1" applyProtection="1">
      <alignment wrapText="1"/>
    </xf>
    <xf numFmtId="0" fontId="10" fillId="12" borderId="16" xfId="2" applyFont="1" applyFill="1" applyBorder="1" applyAlignment="1" applyProtection="1">
      <alignment wrapText="1"/>
    </xf>
    <xf numFmtId="0" fontId="10" fillId="12" borderId="20" xfId="2" applyFont="1" applyFill="1" applyBorder="1" applyAlignment="1" applyProtection="1">
      <alignment wrapText="1"/>
    </xf>
    <xf numFmtId="0" fontId="5" fillId="0" borderId="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right" wrapText="1"/>
    </xf>
    <xf numFmtId="0" fontId="6" fillId="4" borderId="0" xfId="2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6" borderId="6" xfId="3" applyFill="1" applyBorder="1" applyAlignment="1">
      <alignment horizontal="center" vertical="center" textRotation="90" wrapText="1"/>
    </xf>
    <xf numFmtId="0" fontId="3" fillId="6" borderId="8" xfId="3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textRotation="90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 applyProtection="1">
      <alignment horizontal="left" vertical="top"/>
      <protection locked="0"/>
    </xf>
    <xf numFmtId="0" fontId="3" fillId="16" borderId="0" xfId="3" applyFill="1" applyBorder="1" applyAlignment="1">
      <alignment horizontal="left" wrapText="1"/>
    </xf>
    <xf numFmtId="0" fontId="3" fillId="16" borderId="9" xfId="3" applyFill="1" applyBorder="1" applyAlignment="1">
      <alignment horizontal="left" wrapText="1"/>
    </xf>
    <xf numFmtId="0" fontId="3" fillId="16" borderId="3" xfId="3" applyFill="1" applyBorder="1" applyAlignment="1">
      <alignment horizontal="center" vertical="center" textRotation="90"/>
    </xf>
    <xf numFmtId="0" fontId="3" fillId="16" borderId="6" xfId="3" applyFill="1" applyBorder="1" applyAlignment="1">
      <alignment horizontal="center" vertical="center" textRotation="90"/>
    </xf>
    <xf numFmtId="0" fontId="3" fillId="16" borderId="8" xfId="3" applyFill="1" applyBorder="1" applyAlignment="1">
      <alignment horizontal="center" vertical="center" textRotation="90"/>
    </xf>
    <xf numFmtId="0" fontId="5" fillId="0" borderId="0" xfId="0" applyFont="1" applyAlignment="1">
      <alignment horizontal="center" wrapText="1"/>
    </xf>
    <xf numFmtId="0" fontId="3" fillId="16" borderId="3" xfId="3" applyFill="1" applyBorder="1" applyAlignment="1">
      <alignment vertical="center" wrapText="1"/>
    </xf>
    <xf numFmtId="0" fontId="3" fillId="16" borderId="8" xfId="3" applyFill="1" applyBorder="1" applyAlignment="1">
      <alignment vertical="center" wrapText="1"/>
    </xf>
    <xf numFmtId="0" fontId="3" fillId="16" borderId="3" xfId="3" applyFill="1" applyBorder="1" applyAlignment="1">
      <alignment horizontal="left" vertical="center" wrapText="1"/>
    </xf>
    <xf numFmtId="0" fontId="3" fillId="16" borderId="6" xfId="3" applyFill="1" applyBorder="1" applyAlignment="1">
      <alignment horizontal="left" vertical="center" wrapText="1"/>
    </xf>
    <xf numFmtId="0" fontId="3" fillId="16" borderId="8" xfId="3" applyFill="1" applyBorder="1" applyAlignment="1">
      <alignment horizontal="left" vertical="center" wrapText="1"/>
    </xf>
    <xf numFmtId="0" fontId="3" fillId="6" borderId="0" xfId="3" applyFill="1" applyBorder="1" applyAlignment="1">
      <alignment horizontal="left" wrapText="1"/>
    </xf>
    <xf numFmtId="0" fontId="3" fillId="6" borderId="9" xfId="3" applyFill="1" applyBorder="1" applyAlignment="1">
      <alignment horizontal="left" wrapText="1"/>
    </xf>
    <xf numFmtId="0" fontId="3" fillId="16" borderId="4" xfId="3" applyFill="1" applyBorder="1" applyAlignment="1">
      <alignment horizontal="left" wrapText="1"/>
    </xf>
    <xf numFmtId="0" fontId="3" fillId="16" borderId="4" xfId="2" applyFill="1" applyBorder="1" applyAlignment="1">
      <alignment horizontal="left" wrapText="1"/>
    </xf>
    <xf numFmtId="0" fontId="3" fillId="16" borderId="9" xfId="2" applyFill="1" applyBorder="1" applyAlignment="1">
      <alignment horizontal="left" wrapText="1"/>
    </xf>
    <xf numFmtId="0" fontId="3" fillId="6" borderId="4" xfId="3" applyFill="1" applyBorder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3" fillId="8" borderId="3" xfId="2" applyFill="1" applyBorder="1" applyAlignment="1">
      <alignment horizontal="center" textRotation="90" wrapText="1"/>
    </xf>
    <xf numFmtId="0" fontId="3" fillId="8" borderId="6" xfId="2" applyFill="1" applyBorder="1" applyAlignment="1">
      <alignment horizontal="center" textRotation="90" wrapText="1"/>
    </xf>
    <xf numFmtId="0" fontId="3" fillId="16" borderId="0" xfId="2" applyFill="1" applyBorder="1" applyAlignment="1">
      <alignment horizontal="left" wrapText="1"/>
    </xf>
    <xf numFmtId="0" fontId="3" fillId="6" borderId="16" xfId="2" applyFill="1" applyBorder="1" applyAlignment="1">
      <alignment horizontal="left" wrapText="1"/>
    </xf>
    <xf numFmtId="0" fontId="3" fillId="6" borderId="20" xfId="2" applyFill="1" applyBorder="1" applyAlignment="1">
      <alignment horizontal="left" wrapText="1"/>
    </xf>
    <xf numFmtId="0" fontId="3" fillId="16" borderId="3" xfId="2" applyFill="1" applyBorder="1" applyAlignment="1">
      <alignment horizontal="center" vertical="center" textRotation="90"/>
    </xf>
    <xf numFmtId="0" fontId="3" fillId="16" borderId="6" xfId="2" applyFill="1" applyBorder="1" applyAlignment="1">
      <alignment horizontal="center" vertical="center" textRotation="90"/>
    </xf>
    <xf numFmtId="0" fontId="3" fillId="16" borderId="8" xfId="2" applyFill="1" applyBorder="1" applyAlignment="1">
      <alignment horizontal="center" vertical="center" textRotation="90"/>
    </xf>
    <xf numFmtId="0" fontId="3" fillId="6" borderId="3" xfId="3" applyFill="1" applyBorder="1" applyAlignment="1">
      <alignment horizontal="center" vertical="center" textRotation="90"/>
    </xf>
    <xf numFmtId="0" fontId="3" fillId="6" borderId="6" xfId="3" applyFill="1" applyBorder="1" applyAlignment="1">
      <alignment horizontal="center" vertical="center" textRotation="90"/>
    </xf>
    <xf numFmtId="0" fontId="3" fillId="6" borderId="8" xfId="3" applyFill="1" applyBorder="1" applyAlignment="1">
      <alignment horizontal="center" vertical="center" textRotation="90"/>
    </xf>
    <xf numFmtId="0" fontId="3" fillId="16" borderId="3" xfId="3" applyFill="1" applyBorder="1" applyAlignment="1">
      <alignment horizontal="left" wrapText="1"/>
    </xf>
    <xf numFmtId="0" fontId="3" fillId="16" borderId="8" xfId="3" applyFill="1" applyBorder="1" applyAlignment="1">
      <alignment horizontal="left" wrapText="1"/>
    </xf>
    <xf numFmtId="0" fontId="3" fillId="6" borderId="3" xfId="2" applyFill="1" applyBorder="1" applyAlignment="1">
      <alignment horizontal="left" vertical="center" wrapText="1"/>
    </xf>
    <xf numFmtId="0" fontId="3" fillId="6" borderId="6" xfId="2" applyFill="1" applyBorder="1" applyAlignment="1">
      <alignment horizontal="left" vertical="center" wrapText="1"/>
    </xf>
    <xf numFmtId="0" fontId="3" fillId="6" borderId="8" xfId="2" applyFill="1" applyBorder="1" applyAlignment="1">
      <alignment horizontal="left" vertical="center" wrapText="1"/>
    </xf>
    <xf numFmtId="0" fontId="3" fillId="16" borderId="6" xfId="3" applyFill="1" applyBorder="1" applyAlignment="1">
      <alignment vertical="center" wrapText="1"/>
    </xf>
    <xf numFmtId="0" fontId="3" fillId="6" borderId="3" xfId="2" applyFill="1" applyBorder="1" applyAlignment="1">
      <alignment horizontal="center" vertical="center" textRotation="90"/>
    </xf>
    <xf numFmtId="0" fontId="3" fillId="6" borderId="6" xfId="2" applyFill="1" applyBorder="1" applyAlignment="1">
      <alignment horizontal="center" vertical="center" textRotation="90"/>
    </xf>
    <xf numFmtId="0" fontId="3" fillId="6" borderId="8" xfId="2" applyFill="1" applyBorder="1" applyAlignment="1">
      <alignment horizontal="center" vertical="center" textRotation="90"/>
    </xf>
    <xf numFmtId="0" fontId="10" fillId="12" borderId="9" xfId="3" applyFont="1" applyFill="1" applyBorder="1" applyAlignment="1" applyProtection="1">
      <alignment horizontal="left" wrapText="1"/>
    </xf>
    <xf numFmtId="0" fontId="10" fillId="12" borderId="10" xfId="3" applyFont="1" applyFill="1" applyBorder="1" applyAlignment="1" applyProtection="1">
      <alignment horizontal="left" wrapText="1"/>
    </xf>
    <xf numFmtId="0" fontId="8" fillId="12" borderId="0" xfId="0" applyFont="1" applyFill="1" applyBorder="1" applyAlignment="1" applyProtection="1">
      <alignment horizontal="center" wrapText="1"/>
    </xf>
    <xf numFmtId="0" fontId="8" fillId="12" borderId="0" xfId="0" applyFont="1" applyFill="1" applyAlignment="1" applyProtection="1">
      <alignment horizontal="center" wrapText="1"/>
    </xf>
    <xf numFmtId="0" fontId="8" fillId="12" borderId="28" xfId="0" applyFont="1" applyFill="1" applyBorder="1" applyAlignment="1" applyProtection="1">
      <alignment vertical="top"/>
    </xf>
    <xf numFmtId="0" fontId="8" fillId="12" borderId="29" xfId="0" applyFont="1" applyFill="1" applyBorder="1" applyAlignment="1" applyProtection="1">
      <alignment vertical="top"/>
    </xf>
    <xf numFmtId="0" fontId="10" fillId="12" borderId="28" xfId="3" applyFont="1" applyFill="1" applyBorder="1" applyAlignment="1" applyProtection="1">
      <alignment horizontal="center" vertical="center" textRotation="90"/>
    </xf>
    <xf numFmtId="0" fontId="10" fillId="12" borderId="30" xfId="3" applyFont="1" applyFill="1" applyBorder="1" applyAlignment="1" applyProtection="1">
      <alignment horizontal="center" vertical="center" textRotation="90"/>
    </xf>
    <xf numFmtId="0" fontId="10" fillId="12" borderId="29" xfId="3" applyFont="1" applyFill="1" applyBorder="1" applyAlignment="1" applyProtection="1">
      <alignment horizontal="center" vertical="center" textRotation="90"/>
    </xf>
    <xf numFmtId="0" fontId="10" fillId="12" borderId="4" xfId="3" applyFont="1" applyFill="1" applyBorder="1" applyAlignment="1" applyProtection="1">
      <alignment horizontal="left" wrapText="1"/>
    </xf>
    <xf numFmtId="0" fontId="10" fillId="12" borderId="5" xfId="3" applyFont="1" applyFill="1" applyBorder="1" applyAlignment="1" applyProtection="1">
      <alignment horizontal="left" wrapText="1"/>
    </xf>
    <xf numFmtId="0" fontId="10" fillId="12" borderId="0" xfId="3" applyFont="1" applyFill="1" applyBorder="1" applyAlignment="1" applyProtection="1">
      <alignment horizontal="left" wrapText="1"/>
    </xf>
    <xf numFmtId="0" fontId="10" fillId="12" borderId="7" xfId="3" applyFont="1" applyFill="1" applyBorder="1" applyAlignment="1" applyProtection="1">
      <alignment horizontal="left" wrapText="1"/>
    </xf>
    <xf numFmtId="0" fontId="10" fillId="12" borderId="3" xfId="3" applyFont="1" applyFill="1" applyBorder="1" applyAlignment="1" applyProtection="1">
      <alignment horizontal="center" vertical="center" textRotation="90"/>
    </xf>
    <xf numFmtId="0" fontId="10" fillId="12" borderId="6" xfId="3" applyFont="1" applyFill="1" applyBorder="1" applyAlignment="1" applyProtection="1">
      <alignment horizontal="center" vertical="center" textRotation="90"/>
    </xf>
    <xf numFmtId="0" fontId="10" fillId="12" borderId="8" xfId="3" applyFont="1" applyFill="1" applyBorder="1" applyAlignment="1" applyProtection="1">
      <alignment horizontal="center" vertical="center" textRotation="90"/>
    </xf>
    <xf numFmtId="0" fontId="10" fillId="12" borderId="3" xfId="3" applyFont="1" applyFill="1" applyBorder="1" applyAlignment="1" applyProtection="1">
      <alignment horizontal="left" vertical="center" wrapText="1"/>
    </xf>
    <xf numFmtId="0" fontId="10" fillId="12" borderId="8" xfId="3" applyFont="1" applyFill="1" applyBorder="1" applyAlignment="1" applyProtection="1">
      <alignment horizontal="left" vertical="center" wrapText="1"/>
    </xf>
    <xf numFmtId="0" fontId="10" fillId="12" borderId="3" xfId="3" applyFont="1" applyFill="1" applyBorder="1" applyAlignment="1" applyProtection="1">
      <alignment horizontal="left" wrapText="1"/>
    </xf>
    <xf numFmtId="0" fontId="10" fillId="12" borderId="8" xfId="3" applyFont="1" applyFill="1" applyBorder="1" applyAlignment="1" applyProtection="1">
      <alignment horizontal="left" wrapText="1"/>
    </xf>
    <xf numFmtId="0" fontId="10" fillId="12" borderId="16" xfId="2" applyFont="1" applyFill="1" applyBorder="1" applyAlignment="1" applyProtection="1">
      <alignment horizontal="left" wrapText="1"/>
    </xf>
    <xf numFmtId="0" fontId="10" fillId="12" borderId="20" xfId="2" applyFont="1" applyFill="1" applyBorder="1" applyAlignment="1" applyProtection="1">
      <alignment horizontal="left" wrapText="1"/>
    </xf>
    <xf numFmtId="0" fontId="10" fillId="12" borderId="28" xfId="2" applyFont="1" applyFill="1" applyBorder="1" applyAlignment="1" applyProtection="1">
      <alignment horizontal="center" vertical="center" textRotation="90"/>
    </xf>
    <xf numFmtId="0" fontId="10" fillId="12" borderId="30" xfId="2" applyFont="1" applyFill="1" applyBorder="1" applyAlignment="1" applyProtection="1">
      <alignment horizontal="center" vertical="center" textRotation="90"/>
    </xf>
    <xf numFmtId="0" fontId="10" fillId="12" borderId="29" xfId="2" applyFont="1" applyFill="1" applyBorder="1" applyAlignment="1" applyProtection="1">
      <alignment horizontal="center" vertical="center" textRotation="90"/>
    </xf>
    <xf numFmtId="0" fontId="10" fillId="12" borderId="4" xfId="2" applyFont="1" applyFill="1" applyBorder="1" applyAlignment="1" applyProtection="1">
      <alignment horizontal="left" wrapText="1"/>
    </xf>
    <xf numFmtId="0" fontId="10" fillId="12" borderId="5" xfId="2" applyFont="1" applyFill="1" applyBorder="1" applyAlignment="1" applyProtection="1">
      <alignment horizontal="left" wrapText="1"/>
    </xf>
    <xf numFmtId="0" fontId="10" fillId="12" borderId="0" xfId="2" applyFont="1" applyFill="1" applyBorder="1" applyAlignment="1" applyProtection="1">
      <alignment horizontal="left" wrapText="1"/>
    </xf>
    <xf numFmtId="0" fontId="10" fillId="12" borderId="7" xfId="2" applyFont="1" applyFill="1" applyBorder="1" applyAlignment="1" applyProtection="1">
      <alignment horizontal="left" wrapText="1"/>
    </xf>
    <xf numFmtId="0" fontId="10" fillId="12" borderId="9" xfId="2" applyFont="1" applyFill="1" applyBorder="1" applyAlignment="1" applyProtection="1">
      <alignment horizontal="left" wrapText="1"/>
    </xf>
    <xf numFmtId="0" fontId="10" fillId="12" borderId="10" xfId="2" applyFont="1" applyFill="1" applyBorder="1" applyAlignment="1" applyProtection="1">
      <alignment horizontal="left" wrapText="1"/>
    </xf>
    <xf numFmtId="0" fontId="10" fillId="12" borderId="3" xfId="2" applyFont="1" applyFill="1" applyBorder="1" applyAlignment="1" applyProtection="1">
      <alignment horizontal="center" vertical="center" textRotation="90"/>
    </xf>
    <xf numFmtId="0" fontId="10" fillId="12" borderId="6" xfId="2" applyFont="1" applyFill="1" applyBorder="1" applyAlignment="1" applyProtection="1">
      <alignment horizontal="center" vertical="center" textRotation="90"/>
    </xf>
    <xf numFmtId="0" fontId="10" fillId="12" borderId="8" xfId="2" applyFont="1" applyFill="1" applyBorder="1" applyAlignment="1" applyProtection="1">
      <alignment horizontal="center" vertical="center" textRotation="90"/>
    </xf>
    <xf numFmtId="0" fontId="10" fillId="12" borderId="3" xfId="2" applyFont="1" applyFill="1" applyBorder="1" applyAlignment="1" applyProtection="1">
      <alignment horizontal="left" vertical="center" wrapText="1"/>
    </xf>
    <xf numFmtId="0" fontId="10" fillId="12" borderId="6" xfId="2" applyFont="1" applyFill="1" applyBorder="1" applyAlignment="1" applyProtection="1">
      <alignment horizontal="left" vertical="center" wrapText="1"/>
    </xf>
    <xf numFmtId="0" fontId="10" fillId="12" borderId="8" xfId="2" applyFont="1" applyFill="1" applyBorder="1" applyAlignment="1" applyProtection="1">
      <alignment horizontal="left" vertical="center" wrapText="1"/>
    </xf>
    <xf numFmtId="0" fontId="10" fillId="12" borderId="28" xfId="3" applyFont="1" applyFill="1" applyBorder="1" applyAlignment="1" applyProtection="1">
      <alignment horizontal="center" vertical="center" textRotation="90" wrapText="1"/>
    </xf>
    <xf numFmtId="0" fontId="10" fillId="12" borderId="30" xfId="3" applyFont="1" applyFill="1" applyBorder="1" applyAlignment="1" applyProtection="1">
      <alignment horizontal="center" vertical="center" textRotation="90" wrapText="1"/>
    </xf>
    <xf numFmtId="0" fontId="10" fillId="12" borderId="29" xfId="3" applyFont="1" applyFill="1" applyBorder="1" applyAlignment="1" applyProtection="1">
      <alignment horizontal="center" vertical="center" textRotation="90" wrapText="1"/>
    </xf>
    <xf numFmtId="0" fontId="10" fillId="12" borderId="28" xfId="2" applyFont="1" applyFill="1" applyBorder="1" applyAlignment="1" applyProtection="1">
      <alignment horizontal="center" textRotation="90" wrapText="1"/>
    </xf>
    <xf numFmtId="0" fontId="10" fillId="12" borderId="30" xfId="2" applyFont="1" applyFill="1" applyBorder="1" applyAlignment="1" applyProtection="1">
      <alignment horizontal="center" textRotation="90" wrapText="1"/>
    </xf>
    <xf numFmtId="0" fontId="10" fillId="12" borderId="3" xfId="3" applyFont="1" applyFill="1" applyBorder="1" applyAlignment="1" applyProtection="1">
      <alignment vertical="center" wrapText="1"/>
    </xf>
    <xf numFmtId="0" fontId="10" fillId="12" borderId="8" xfId="3" applyFont="1" applyFill="1" applyBorder="1" applyAlignment="1" applyProtection="1">
      <alignment vertical="center" wrapText="1"/>
    </xf>
    <xf numFmtId="0" fontId="10" fillId="12" borderId="6" xfId="3" applyFont="1" applyFill="1" applyBorder="1" applyAlignment="1" applyProtection="1">
      <alignment horizontal="left" vertical="center" wrapText="1"/>
    </xf>
    <xf numFmtId="0" fontId="10" fillId="12" borderId="6" xfId="3" applyFont="1" applyFill="1" applyBorder="1" applyAlignment="1" applyProtection="1">
      <alignment vertical="center" wrapText="1"/>
    </xf>
    <xf numFmtId="0" fontId="8" fillId="12" borderId="16" xfId="2" applyFont="1" applyFill="1" applyBorder="1" applyAlignment="1" applyProtection="1">
      <alignment horizontal="center"/>
    </xf>
    <xf numFmtId="0" fontId="8" fillId="12" borderId="20" xfId="2" applyFont="1" applyFill="1" applyBorder="1" applyAlignment="1" applyProtection="1">
      <alignment horizontal="center"/>
    </xf>
    <xf numFmtId="0" fontId="8" fillId="12" borderId="0" xfId="2" applyFont="1" applyFill="1" applyAlignment="1" applyProtection="1">
      <alignment horizontal="center"/>
    </xf>
    <xf numFmtId="0" fontId="8" fillId="12" borderId="16" xfId="0" applyFont="1" applyFill="1" applyBorder="1" applyAlignment="1" applyProtection="1">
      <alignment horizontal="center"/>
    </xf>
    <xf numFmtId="0" fontId="8" fillId="12" borderId="20" xfId="0" applyFont="1" applyFill="1" applyBorder="1" applyAlignment="1" applyProtection="1">
      <alignment horizontal="center"/>
    </xf>
    <xf numFmtId="164" fontId="9" fillId="12" borderId="0" xfId="0" applyNumberFormat="1" applyFont="1" applyFill="1" applyAlignment="1" applyProtection="1">
      <alignment horizontal="center"/>
    </xf>
    <xf numFmtId="0" fontId="9" fillId="12" borderId="28" xfId="0" applyFont="1" applyFill="1" applyBorder="1" applyAlignment="1" applyProtection="1">
      <alignment horizontal="center" textRotation="90"/>
    </xf>
    <xf numFmtId="0" fontId="9" fillId="12" borderId="29" xfId="0" applyFont="1" applyFill="1" applyBorder="1" applyAlignment="1" applyProtection="1">
      <alignment horizontal="center" textRotation="90"/>
    </xf>
    <xf numFmtId="0" fontId="8" fillId="12" borderId="28" xfId="0" applyFont="1" applyFill="1" applyBorder="1" applyAlignment="1" applyProtection="1">
      <alignment horizontal="center"/>
    </xf>
    <xf numFmtId="0" fontId="8" fillId="12" borderId="29" xfId="0" applyFont="1" applyFill="1" applyBorder="1" applyAlignment="1" applyProtection="1">
      <alignment horizontal="center"/>
    </xf>
  </cellXfs>
  <cellStyles count="4">
    <cellStyle name="Çıkış" xfId="1" builtinId="21"/>
    <cellStyle name="Normal" xfId="0" builtinId="0"/>
    <cellStyle name="Vurgu5" xfId="2" builtinId="45"/>
    <cellStyle name="Vurgu6" xfId="3" builtinId="49"/>
  </cellStyles>
  <dxfs count="5">
    <dxf>
      <font>
        <color theme="0"/>
      </font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583747</xdr:colOff>
      <xdr:row>5</xdr:row>
      <xdr:rowOff>179236</xdr:rowOff>
    </xdr:from>
    <xdr:to>
      <xdr:col>8</xdr:col>
      <xdr:colOff>531359</xdr:colOff>
      <xdr:row>6</xdr:row>
      <xdr:rowOff>64889</xdr:rowOff>
    </xdr:to>
    <xdr:sp macro="" textlink="">
      <xdr:nvSpPr>
        <xdr:cNvPr id="10" name="Sağ Ok 9"/>
        <xdr:cNvSpPr/>
      </xdr:nvSpPr>
      <xdr:spPr>
        <a:xfrm rot="8573701">
          <a:off x="9927772" y="1865161"/>
          <a:ext cx="1176337" cy="342853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0</xdr:col>
      <xdr:colOff>414814</xdr:colOff>
      <xdr:row>0</xdr:row>
      <xdr:rowOff>319710</xdr:rowOff>
    </xdr:from>
    <xdr:to>
      <xdr:col>1</xdr:col>
      <xdr:colOff>189688</xdr:colOff>
      <xdr:row>3</xdr:row>
      <xdr:rowOff>85895</xdr:rowOff>
    </xdr:to>
    <xdr:sp macro="" textlink="">
      <xdr:nvSpPr>
        <xdr:cNvPr id="11" name="Aşağı Ok 10"/>
        <xdr:cNvSpPr/>
      </xdr:nvSpPr>
      <xdr:spPr>
        <a:xfrm rot="19482698" flipH="1">
          <a:off x="414814" y="319710"/>
          <a:ext cx="422574" cy="785360"/>
        </a:xfrm>
        <a:prstGeom prst="down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180975</xdr:rowOff>
    </xdr:from>
    <xdr:to>
      <xdr:col>6</xdr:col>
      <xdr:colOff>200025</xdr:colOff>
      <xdr:row>5</xdr:row>
      <xdr:rowOff>85725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43850" y="180975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/>
  <dimension ref="A1:AA69"/>
  <sheetViews>
    <sheetView topLeftCell="H1" workbookViewId="0">
      <selection activeCell="AA18" sqref="AA18"/>
    </sheetView>
  </sheetViews>
  <sheetFormatPr defaultRowHeight="15"/>
  <cols>
    <col min="3" max="3" width="29.7109375" customWidth="1"/>
    <col min="4" max="4" width="50.85546875" customWidth="1"/>
    <col min="5" max="5" width="20.5703125" customWidth="1"/>
  </cols>
  <sheetData>
    <row r="1" spans="1:27">
      <c r="A1">
        <v>0</v>
      </c>
      <c r="B1">
        <v>1</v>
      </c>
      <c r="C1" t="s">
        <v>0</v>
      </c>
      <c r="D1" t="s">
        <v>1</v>
      </c>
      <c r="E1" t="s">
        <v>3</v>
      </c>
      <c r="F1" t="s">
        <v>4</v>
      </c>
      <c r="H1">
        <v>100</v>
      </c>
      <c r="I1">
        <v>75</v>
      </c>
      <c r="J1">
        <v>100</v>
      </c>
      <c r="K1">
        <v>100</v>
      </c>
    </row>
    <row r="2" spans="1:27">
      <c r="A2" t="s">
        <v>97</v>
      </c>
      <c r="B2">
        <v>1</v>
      </c>
      <c r="I2" t="s">
        <v>101</v>
      </c>
      <c r="N2" t="s">
        <v>101</v>
      </c>
    </row>
    <row r="3" spans="1:27">
      <c r="A3" t="s">
        <v>98</v>
      </c>
      <c r="B3">
        <v>1.5</v>
      </c>
      <c r="D3" t="s">
        <v>2</v>
      </c>
      <c r="F3" t="s">
        <v>5</v>
      </c>
      <c r="H3" t="s">
        <v>100</v>
      </c>
      <c r="I3" t="s">
        <v>102</v>
      </c>
      <c r="J3" t="s">
        <v>103</v>
      </c>
      <c r="K3" t="s">
        <v>104</v>
      </c>
      <c r="M3" t="s">
        <v>100</v>
      </c>
      <c r="N3" t="s">
        <v>102</v>
      </c>
      <c r="O3" t="s">
        <v>103</v>
      </c>
      <c r="P3" t="s">
        <v>104</v>
      </c>
    </row>
    <row r="4" spans="1:27" s="1" customFormat="1">
      <c r="A4" s="1" t="s">
        <v>99</v>
      </c>
      <c r="B4" s="1">
        <v>2</v>
      </c>
      <c r="C4" s="1" t="s">
        <v>6</v>
      </c>
      <c r="D4" s="1" t="s">
        <v>7</v>
      </c>
      <c r="E4" s="1" t="s">
        <v>8</v>
      </c>
      <c r="F4" s="1">
        <v>100</v>
      </c>
      <c r="G4" s="1">
        <f>(F4/100)*30</f>
        <v>30</v>
      </c>
      <c r="H4" s="1">
        <f>G4</f>
        <v>30</v>
      </c>
      <c r="I4" s="1">
        <f>G4*0.75</f>
        <v>22.5</v>
      </c>
      <c r="J4" s="1">
        <f>G4</f>
        <v>30</v>
      </c>
      <c r="K4" s="1">
        <f>G4</f>
        <v>30</v>
      </c>
      <c r="M4" s="1">
        <f>Hotunluoğlu!D8*Sayfa1!H4</f>
        <v>0</v>
      </c>
      <c r="N4" s="1">
        <f>Hotunluoğlu!E8*Sayfa1!I4</f>
        <v>0</v>
      </c>
      <c r="O4" s="1">
        <f>Hotunluoğlu!F8*Sayfa1!J4</f>
        <v>0</v>
      </c>
      <c r="P4" s="1">
        <f>Hotunluoğlu!G8*Sayfa1!K4</f>
        <v>0</v>
      </c>
      <c r="R4" s="1">
        <f>SUM(M4:P4)</f>
        <v>0</v>
      </c>
      <c r="S4" t="b">
        <f>IF(Hotunluoğlu!$A$4="Prof. Dr.",1*Sayfa1!R4)</f>
        <v>0</v>
      </c>
      <c r="T4">
        <f>IF(Hotunluoğlu!$A$4="Doç. Dr.",1*Sayfa1!R4)</f>
        <v>0</v>
      </c>
      <c r="U4" t="b">
        <f>IF(Hotunluoğlu!$A$4="Yrd. Doç. Dr.",1.5*Sayfa1!R4)</f>
        <v>0</v>
      </c>
      <c r="V4" t="b">
        <f>IF(Hotunluoğlu!$A$4="Arş. Gör.",2*Sayfa1!R4)</f>
        <v>0</v>
      </c>
      <c r="W4" t="b">
        <f>IF(Hotunluoğlu!$A$4="Öğr. Gör.",2*Sayfa1!R4)</f>
        <v>0</v>
      </c>
      <c r="X4">
        <f>SUM(S4:W4)</f>
        <v>0</v>
      </c>
      <c r="Y4" s="1">
        <f>SUM(X4:X11)</f>
        <v>0</v>
      </c>
      <c r="Z4" s="1">
        <f>IF(Y4&gt;30,30,Y4)</f>
        <v>0</v>
      </c>
      <c r="AA4" s="1">
        <f>IF(SUM(Z:Z)&gt;29.99999,SUM(Z:Z),0)</f>
        <v>0</v>
      </c>
    </row>
    <row r="5" spans="1:27" s="1" customFormat="1">
      <c r="E5" s="1" t="s">
        <v>9</v>
      </c>
      <c r="F5" s="1">
        <v>85</v>
      </c>
      <c r="G5" s="1">
        <f t="shared" ref="G5:G69" si="0">(F5/100)*30</f>
        <v>25.5</v>
      </c>
      <c r="H5" s="1">
        <f t="shared" ref="H5:H13" si="1">G5</f>
        <v>25.5</v>
      </c>
      <c r="I5" s="1">
        <f t="shared" ref="I5:I13" si="2">G5*0.75</f>
        <v>19.125</v>
      </c>
      <c r="J5" s="1">
        <f t="shared" ref="J5:J13" si="3">G5</f>
        <v>25.5</v>
      </c>
      <c r="K5" s="1">
        <f t="shared" ref="K5:K13" si="4">G5</f>
        <v>25.5</v>
      </c>
      <c r="M5" s="1">
        <f>Hotunluoğlu!D9*Sayfa1!H5</f>
        <v>0</v>
      </c>
      <c r="N5" s="1">
        <f>Hotunluoğlu!E9*Sayfa1!I5</f>
        <v>0</v>
      </c>
      <c r="O5" s="1">
        <f>Hotunluoğlu!F9*Sayfa1!J5</f>
        <v>0</v>
      </c>
      <c r="P5" s="1">
        <f>Hotunluoğlu!G9*Sayfa1!K5</f>
        <v>0</v>
      </c>
      <c r="R5" s="1">
        <f t="shared" ref="R5:R68" si="5">SUM(M5:P5)</f>
        <v>0</v>
      </c>
      <c r="S5" t="b">
        <f>IF(Hotunluoğlu!$A$4="Prof. Dr.",1*Sayfa1!R5)</f>
        <v>0</v>
      </c>
      <c r="T5">
        <f>IF(Hotunluoğlu!$A$4="Doç. Dr.",1*Sayfa1!R5)</f>
        <v>0</v>
      </c>
      <c r="U5" t="b">
        <f>IF(Hotunluoğlu!$A$4="Yrd. Doç. Dr.",1.5*Sayfa1!R5)</f>
        <v>0</v>
      </c>
      <c r="V5" t="b">
        <f>IF(Hotunluoğlu!$A$4="Arş. Gör.",2*Sayfa1!R5)</f>
        <v>0</v>
      </c>
      <c r="W5" t="b">
        <f>IF(Hotunluoğlu!$A$4="Öğr. Gör.",2*Sayfa1!R5)</f>
        <v>0</v>
      </c>
      <c r="X5">
        <f t="shared" ref="X5:X68" si="6">SUM(S5:W5)</f>
        <v>0</v>
      </c>
    </row>
    <row r="6" spans="1:27" s="1" customFormat="1">
      <c r="D6" s="1" t="s">
        <v>10</v>
      </c>
      <c r="E6" s="1" t="s">
        <v>11</v>
      </c>
      <c r="F6" s="1">
        <v>85</v>
      </c>
      <c r="G6" s="1">
        <f t="shared" si="0"/>
        <v>25.5</v>
      </c>
      <c r="H6" s="1">
        <f t="shared" si="1"/>
        <v>25.5</v>
      </c>
      <c r="I6" s="1">
        <f t="shared" si="2"/>
        <v>19.125</v>
      </c>
      <c r="J6" s="1">
        <f t="shared" si="3"/>
        <v>25.5</v>
      </c>
      <c r="K6" s="1">
        <f t="shared" si="4"/>
        <v>25.5</v>
      </c>
      <c r="M6" s="1">
        <f>Hotunluoğlu!D10*Sayfa1!H6</f>
        <v>0</v>
      </c>
      <c r="N6" s="1">
        <f>Hotunluoğlu!E10*Sayfa1!I6</f>
        <v>0</v>
      </c>
      <c r="O6" s="1">
        <f>Hotunluoğlu!F10*Sayfa1!J6</f>
        <v>0</v>
      </c>
      <c r="P6" s="1">
        <f>Hotunluoğlu!G10*Sayfa1!K6</f>
        <v>0</v>
      </c>
      <c r="R6" s="1">
        <f t="shared" si="5"/>
        <v>0</v>
      </c>
      <c r="S6" t="b">
        <f>IF(Hotunluoğlu!$A$4="Prof. Dr.",1*Sayfa1!R6)</f>
        <v>0</v>
      </c>
      <c r="T6">
        <f>IF(Hotunluoğlu!$A$4="Doç. Dr.",1*Sayfa1!R6)</f>
        <v>0</v>
      </c>
      <c r="U6" t="b">
        <f>IF(Hotunluoğlu!$A$4="Yrd. Doç. Dr.",1.5*Sayfa1!R6)</f>
        <v>0</v>
      </c>
      <c r="V6" t="b">
        <f>IF(Hotunluoğlu!$A$4="Arş. Gör.",2*Sayfa1!R6)</f>
        <v>0</v>
      </c>
      <c r="W6" t="b">
        <f>IF(Hotunluoğlu!$A$4="Öğr. Gör.",2*Sayfa1!R6)</f>
        <v>0</v>
      </c>
      <c r="X6">
        <f t="shared" si="6"/>
        <v>0</v>
      </c>
    </row>
    <row r="7" spans="1:27" s="1" customFormat="1">
      <c r="E7" s="1" t="s">
        <v>12</v>
      </c>
      <c r="F7" s="1">
        <v>85</v>
      </c>
      <c r="G7" s="1">
        <f t="shared" si="0"/>
        <v>25.5</v>
      </c>
      <c r="H7" s="1">
        <f t="shared" si="1"/>
        <v>25.5</v>
      </c>
      <c r="I7" s="1">
        <f t="shared" si="2"/>
        <v>19.125</v>
      </c>
      <c r="J7" s="1">
        <f t="shared" si="3"/>
        <v>25.5</v>
      </c>
      <c r="K7" s="1">
        <f t="shared" si="4"/>
        <v>25.5</v>
      </c>
      <c r="M7" s="1">
        <f>Hotunluoğlu!D11*Sayfa1!H7</f>
        <v>0</v>
      </c>
      <c r="N7" s="1">
        <f>Hotunluoğlu!E11*Sayfa1!I7</f>
        <v>0</v>
      </c>
      <c r="O7" s="1">
        <f>Hotunluoğlu!F11*Sayfa1!J7</f>
        <v>0</v>
      </c>
      <c r="P7" s="1">
        <f>Hotunluoğlu!G11*Sayfa1!K7</f>
        <v>0</v>
      </c>
      <c r="R7" s="1">
        <f t="shared" si="5"/>
        <v>0</v>
      </c>
      <c r="S7" t="b">
        <f>IF(Hotunluoğlu!$A$4="Prof. Dr.",1*Sayfa1!R7)</f>
        <v>0</v>
      </c>
      <c r="T7">
        <f>IF(Hotunluoğlu!$A$4="Doç. Dr.",1*Sayfa1!R7)</f>
        <v>0</v>
      </c>
      <c r="U7" t="b">
        <f>IF(Hotunluoğlu!$A$4="Yrd. Doç. Dr.",1.5*Sayfa1!R7)</f>
        <v>0</v>
      </c>
      <c r="V7" t="b">
        <f>IF(Hotunluoğlu!$A$4="Arş. Gör.",2*Sayfa1!R7)</f>
        <v>0</v>
      </c>
      <c r="W7" t="b">
        <f>IF(Hotunluoğlu!$A$4="Öğr. Gör.",2*Sayfa1!R7)</f>
        <v>0</v>
      </c>
      <c r="X7">
        <f t="shared" si="6"/>
        <v>0</v>
      </c>
    </row>
    <row r="8" spans="1:27" s="1" customFormat="1">
      <c r="E8" s="1" t="s">
        <v>13</v>
      </c>
      <c r="F8" s="1">
        <v>85</v>
      </c>
      <c r="G8" s="1">
        <f t="shared" si="0"/>
        <v>25.5</v>
      </c>
      <c r="H8" s="1">
        <f t="shared" si="1"/>
        <v>25.5</v>
      </c>
      <c r="I8" s="1">
        <f t="shared" si="2"/>
        <v>19.125</v>
      </c>
      <c r="J8" s="1">
        <f t="shared" si="3"/>
        <v>25.5</v>
      </c>
      <c r="K8" s="1">
        <f t="shared" si="4"/>
        <v>25.5</v>
      </c>
      <c r="M8" s="1">
        <f>Hotunluoğlu!D12*Sayfa1!H8</f>
        <v>0</v>
      </c>
      <c r="N8" s="1">
        <f>Hotunluoğlu!E12*Sayfa1!I8</f>
        <v>0</v>
      </c>
      <c r="O8" s="1">
        <f>Hotunluoğlu!F12*Sayfa1!J8</f>
        <v>0</v>
      </c>
      <c r="P8" s="1">
        <f>Hotunluoğlu!G12*Sayfa1!K8</f>
        <v>0</v>
      </c>
      <c r="R8" s="1">
        <f t="shared" si="5"/>
        <v>0</v>
      </c>
      <c r="S8" t="b">
        <f>IF(Hotunluoğlu!$A$4="Prof. Dr.",1*Sayfa1!R8)</f>
        <v>0</v>
      </c>
      <c r="T8">
        <f>IF(Hotunluoğlu!$A$4="Doç. Dr.",1*Sayfa1!R8)</f>
        <v>0</v>
      </c>
      <c r="U8" t="b">
        <f>IF(Hotunluoğlu!$A$4="Yrd. Doç. Dr.",1.5*Sayfa1!R8)</f>
        <v>0</v>
      </c>
      <c r="V8" t="b">
        <f>IF(Hotunluoğlu!$A$4="Arş. Gör.",2*Sayfa1!R8)</f>
        <v>0</v>
      </c>
      <c r="W8" t="b">
        <f>IF(Hotunluoğlu!$A$4="Öğr. Gör.",2*Sayfa1!R8)</f>
        <v>0</v>
      </c>
      <c r="X8">
        <f t="shared" si="6"/>
        <v>0</v>
      </c>
    </row>
    <row r="9" spans="1:27" s="1" customFormat="1">
      <c r="E9" s="1" t="s">
        <v>14</v>
      </c>
      <c r="F9" s="1">
        <v>40</v>
      </c>
      <c r="G9" s="1">
        <f t="shared" si="0"/>
        <v>12</v>
      </c>
      <c r="H9" s="1">
        <f t="shared" si="1"/>
        <v>12</v>
      </c>
      <c r="I9" s="1">
        <f t="shared" si="2"/>
        <v>9</v>
      </c>
      <c r="J9" s="1">
        <f t="shared" si="3"/>
        <v>12</v>
      </c>
      <c r="K9" s="1">
        <f t="shared" si="4"/>
        <v>12</v>
      </c>
      <c r="M9" s="1">
        <f>Hotunluoğlu!D13*Sayfa1!H9</f>
        <v>0</v>
      </c>
      <c r="N9" s="1">
        <f>Hotunluoğlu!E13*Sayfa1!I9</f>
        <v>0</v>
      </c>
      <c r="O9" s="1">
        <f>Hotunluoğlu!F13*Sayfa1!J9</f>
        <v>0</v>
      </c>
      <c r="P9" s="1">
        <f>Hotunluoğlu!G13*Sayfa1!K9</f>
        <v>0</v>
      </c>
      <c r="R9" s="1">
        <f t="shared" si="5"/>
        <v>0</v>
      </c>
      <c r="S9" t="b">
        <f>IF(Hotunluoğlu!$A$4="Prof. Dr.",1*Sayfa1!R9)</f>
        <v>0</v>
      </c>
      <c r="T9">
        <f>IF(Hotunluoğlu!$A$4="Doç. Dr.",1*Sayfa1!R9)</f>
        <v>0</v>
      </c>
      <c r="U9" t="b">
        <f>IF(Hotunluoğlu!$A$4="Yrd. Doç. Dr.",1.5*Sayfa1!R9)</f>
        <v>0</v>
      </c>
      <c r="V9" t="b">
        <f>IF(Hotunluoğlu!$A$4="Arş. Gör.",2*Sayfa1!R9)</f>
        <v>0</v>
      </c>
      <c r="W9" t="b">
        <f>IF(Hotunluoğlu!$A$4="Öğr. Gör.",2*Sayfa1!R9)</f>
        <v>0</v>
      </c>
      <c r="X9">
        <f t="shared" si="6"/>
        <v>0</v>
      </c>
    </row>
    <row r="10" spans="1:27" s="1" customFormat="1">
      <c r="E10" s="1" t="s">
        <v>15</v>
      </c>
      <c r="F10" s="1">
        <v>30</v>
      </c>
      <c r="G10" s="1">
        <f t="shared" si="0"/>
        <v>9</v>
      </c>
      <c r="H10" s="1">
        <f t="shared" si="1"/>
        <v>9</v>
      </c>
      <c r="I10" s="1">
        <f t="shared" si="2"/>
        <v>6.75</v>
      </c>
      <c r="J10" s="1">
        <f t="shared" si="3"/>
        <v>9</v>
      </c>
      <c r="K10" s="1">
        <f t="shared" si="4"/>
        <v>9</v>
      </c>
      <c r="M10" s="1">
        <f>Hotunluoğlu!D14*Sayfa1!H10</f>
        <v>0</v>
      </c>
      <c r="N10" s="1">
        <f>Hotunluoğlu!E14*Sayfa1!I10</f>
        <v>0</v>
      </c>
      <c r="O10" s="1">
        <f>Hotunluoğlu!F14*Sayfa1!J10</f>
        <v>0</v>
      </c>
      <c r="P10" s="1">
        <f>Hotunluoğlu!G14*Sayfa1!K10</f>
        <v>0</v>
      </c>
      <c r="R10" s="1">
        <f t="shared" si="5"/>
        <v>0</v>
      </c>
      <c r="S10" t="b">
        <f>IF(Hotunluoğlu!$A$4="Prof. Dr.",1*Sayfa1!R10)</f>
        <v>0</v>
      </c>
      <c r="T10">
        <f>IF(Hotunluoğlu!$A$4="Doç. Dr.",1*Sayfa1!R10)</f>
        <v>0</v>
      </c>
      <c r="U10" t="b">
        <f>IF(Hotunluoğlu!$A$4="Yrd. Doç. Dr.",1.5*Sayfa1!R10)</f>
        <v>0</v>
      </c>
      <c r="V10" t="b">
        <f>IF(Hotunluoğlu!$A$4="Arş. Gör.",2*Sayfa1!R10)</f>
        <v>0</v>
      </c>
      <c r="W10" t="b">
        <f>IF(Hotunluoğlu!$A$4="Öğr. Gör.",2*Sayfa1!R10)</f>
        <v>0</v>
      </c>
      <c r="X10">
        <f t="shared" si="6"/>
        <v>0</v>
      </c>
    </row>
    <row r="11" spans="1:27" s="1" customFormat="1">
      <c r="E11" s="1" t="s">
        <v>16</v>
      </c>
      <c r="F11" s="1">
        <v>30</v>
      </c>
      <c r="G11" s="1">
        <f t="shared" si="0"/>
        <v>9</v>
      </c>
      <c r="H11" s="1">
        <f t="shared" si="1"/>
        <v>9</v>
      </c>
      <c r="I11" s="1">
        <f t="shared" si="2"/>
        <v>6.75</v>
      </c>
      <c r="J11" s="1">
        <f t="shared" si="3"/>
        <v>9</v>
      </c>
      <c r="K11" s="1">
        <f t="shared" si="4"/>
        <v>9</v>
      </c>
      <c r="M11" s="1">
        <f>Hotunluoğlu!D15*Sayfa1!H11</f>
        <v>0</v>
      </c>
      <c r="N11" s="1">
        <f>Hotunluoğlu!E15*Sayfa1!I11</f>
        <v>0</v>
      </c>
      <c r="O11" s="1">
        <f>Hotunluoğlu!F15*Sayfa1!J11</f>
        <v>0</v>
      </c>
      <c r="P11" s="1">
        <f>Hotunluoğlu!G15*Sayfa1!K11</f>
        <v>0</v>
      </c>
      <c r="R11" s="1">
        <f t="shared" si="5"/>
        <v>0</v>
      </c>
      <c r="S11" t="b">
        <f>IF(Hotunluoğlu!$A$4="Prof. Dr.",1*Sayfa1!R11)</f>
        <v>0</v>
      </c>
      <c r="T11">
        <f>IF(Hotunluoğlu!$A$4="Doç. Dr.",1*Sayfa1!R11)</f>
        <v>0</v>
      </c>
      <c r="U11" t="b">
        <f>IF(Hotunluoğlu!$A$4="Yrd. Doç. Dr.",1.5*Sayfa1!R11)</f>
        <v>0</v>
      </c>
      <c r="V11" t="b">
        <f>IF(Hotunluoğlu!$A$4="Arş. Gör.",2*Sayfa1!R11)</f>
        <v>0</v>
      </c>
      <c r="W11" t="b">
        <f>IF(Hotunluoğlu!$A$4="Öğr. Gör.",2*Sayfa1!R11)</f>
        <v>0</v>
      </c>
      <c r="X11">
        <f t="shared" si="6"/>
        <v>0</v>
      </c>
    </row>
    <row r="12" spans="1:27" s="3" customFormat="1">
      <c r="C12" s="3" t="s">
        <v>17</v>
      </c>
      <c r="D12" s="3" t="s">
        <v>18</v>
      </c>
      <c r="F12" s="3">
        <v>40</v>
      </c>
      <c r="G12" s="3">
        <f t="shared" si="0"/>
        <v>12</v>
      </c>
      <c r="H12" s="3">
        <f t="shared" si="1"/>
        <v>12</v>
      </c>
      <c r="I12" s="3">
        <f t="shared" si="2"/>
        <v>9</v>
      </c>
      <c r="J12" s="3">
        <f t="shared" si="3"/>
        <v>12</v>
      </c>
      <c r="K12" s="3">
        <f t="shared" si="4"/>
        <v>12</v>
      </c>
      <c r="M12" s="3">
        <f>Hotunluoğlu!D16*Sayfa1!H12</f>
        <v>0</v>
      </c>
      <c r="N12" s="3">
        <f>Hotunluoğlu!E16*Sayfa1!I12</f>
        <v>0</v>
      </c>
      <c r="O12" s="3">
        <f>Hotunluoğlu!F16*Sayfa1!J12</f>
        <v>0</v>
      </c>
      <c r="P12" s="3">
        <f>Hotunluoğlu!G16*Sayfa1!K12</f>
        <v>0</v>
      </c>
      <c r="R12" s="1">
        <f t="shared" si="5"/>
        <v>0</v>
      </c>
      <c r="S12" t="b">
        <f>IF(Hotunluoğlu!$A$4="Prof. Dr.",1*Sayfa1!R12)</f>
        <v>0</v>
      </c>
      <c r="T12">
        <f>IF(Hotunluoğlu!$A$4="Doç. Dr.",1*Sayfa1!R12)</f>
        <v>0</v>
      </c>
      <c r="U12" t="b">
        <f>IF(Hotunluoğlu!$A$4="Yrd. Doç. Dr.",1.5*Sayfa1!R12)</f>
        <v>0</v>
      </c>
      <c r="V12" t="b">
        <f>IF(Hotunluoğlu!$A$4="Arş. Gör.",2*Sayfa1!R12)</f>
        <v>0</v>
      </c>
      <c r="W12" t="b">
        <f>IF(Hotunluoğlu!$A$4="Öğr. Gör.",2*Sayfa1!R12)</f>
        <v>0</v>
      </c>
      <c r="X12">
        <f t="shared" si="6"/>
        <v>0</v>
      </c>
      <c r="Y12" s="3">
        <f>SUM(X12:X13)</f>
        <v>0</v>
      </c>
      <c r="Z12" s="1">
        <f t="shared" ref="Z12:Z64" si="7">IF(Y12&gt;30,30,Y12)</f>
        <v>0</v>
      </c>
    </row>
    <row r="13" spans="1:27" s="3" customFormat="1">
      <c r="D13" s="3" t="s">
        <v>19</v>
      </c>
      <c r="F13" s="3">
        <v>30</v>
      </c>
      <c r="G13" s="3">
        <f t="shared" si="0"/>
        <v>9</v>
      </c>
      <c r="H13" s="3">
        <f t="shared" si="1"/>
        <v>9</v>
      </c>
      <c r="I13" s="3">
        <f t="shared" si="2"/>
        <v>6.75</v>
      </c>
      <c r="J13" s="3">
        <f t="shared" si="3"/>
        <v>9</v>
      </c>
      <c r="K13" s="3">
        <f t="shared" si="4"/>
        <v>9</v>
      </c>
      <c r="M13" s="3">
        <f>Hotunluoğlu!D17*Sayfa1!H13</f>
        <v>0</v>
      </c>
      <c r="N13" s="3">
        <f>Hotunluoğlu!E17*Sayfa1!I13</f>
        <v>0</v>
      </c>
      <c r="O13" s="3">
        <f>Hotunluoğlu!F17*Sayfa1!J13</f>
        <v>0</v>
      </c>
      <c r="P13" s="3">
        <f>Hotunluoğlu!G17*Sayfa1!K13</f>
        <v>0</v>
      </c>
      <c r="R13" s="1">
        <f t="shared" si="5"/>
        <v>0</v>
      </c>
      <c r="S13" t="b">
        <f>IF(Hotunluoğlu!$A$4="Prof. Dr.",1*Sayfa1!R13)</f>
        <v>0</v>
      </c>
      <c r="T13">
        <f>IF(Hotunluoğlu!$A$4="Doç. Dr.",1*Sayfa1!R13)</f>
        <v>0</v>
      </c>
      <c r="U13" t="b">
        <f>IF(Hotunluoğlu!$A$4="Yrd. Doç. Dr.",1.5*Sayfa1!R13)</f>
        <v>0</v>
      </c>
      <c r="V13" t="b">
        <f>IF(Hotunluoğlu!$A$4="Arş. Gör.",2*Sayfa1!R13)</f>
        <v>0</v>
      </c>
      <c r="W13" t="b">
        <f>IF(Hotunluoğlu!$A$4="Öğr. Gör.",2*Sayfa1!R13)</f>
        <v>0</v>
      </c>
      <c r="X13">
        <f t="shared" si="6"/>
        <v>0</v>
      </c>
      <c r="Z13" s="1"/>
    </row>
    <row r="14" spans="1:27" s="3" customFormat="1">
      <c r="H14" s="3" t="s">
        <v>105</v>
      </c>
      <c r="I14" s="3" t="s">
        <v>106</v>
      </c>
      <c r="J14" s="3" t="s">
        <v>107</v>
      </c>
      <c r="K14" s="3" t="s">
        <v>109</v>
      </c>
      <c r="L14" s="3" t="s">
        <v>110</v>
      </c>
      <c r="M14" s="3" t="e">
        <f>Hotunluoğlu!D18*Sayfa1!H14</f>
        <v>#VALUE!</v>
      </c>
      <c r="R14" s="1"/>
      <c r="S14" t="b">
        <f>IF(Hotunluoğlu!$A$4="Prof. Dr.",1*Sayfa1!R14)</f>
        <v>0</v>
      </c>
      <c r="T14">
        <f>IF(Hotunluoğlu!$A$4="Doç. Dr.",1*Sayfa1!R14)</f>
        <v>0</v>
      </c>
      <c r="U14" t="b">
        <f>IF(Hotunluoğlu!$A$4="Yrd. Doç. Dr.",1.5*Sayfa1!R14)</f>
        <v>0</v>
      </c>
      <c r="V14" t="b">
        <f>IF(Hotunluoğlu!$A$4="Arş. Gör.",2*Sayfa1!R14)</f>
        <v>0</v>
      </c>
      <c r="W14" t="b">
        <f>IF(Hotunluoğlu!$A$4="Öğr. Gör.",2*Sayfa1!R14)</f>
        <v>0</v>
      </c>
      <c r="X14">
        <f t="shared" si="6"/>
        <v>0</v>
      </c>
      <c r="Z14" s="1"/>
    </row>
    <row r="15" spans="1:27" s="4" customFormat="1">
      <c r="C15" s="4" t="s">
        <v>20</v>
      </c>
      <c r="D15" s="4" t="s">
        <v>21</v>
      </c>
      <c r="E15" s="4" t="s">
        <v>22</v>
      </c>
      <c r="F15" s="4">
        <v>100</v>
      </c>
      <c r="G15" s="4">
        <f t="shared" si="0"/>
        <v>30</v>
      </c>
      <c r="H15" s="4">
        <f>G15</f>
        <v>30</v>
      </c>
      <c r="I15" s="4">
        <f>G15*0.75</f>
        <v>22.5</v>
      </c>
      <c r="J15" s="4">
        <f>G15*0.5</f>
        <v>15</v>
      </c>
      <c r="K15" s="4">
        <f>G15/4</f>
        <v>7.5</v>
      </c>
      <c r="L15" s="4">
        <f>G15/5</f>
        <v>6</v>
      </c>
      <c r="M15" s="4">
        <f>Hotunluoğlu!D19*Sayfa1!H15</f>
        <v>0</v>
      </c>
      <c r="N15" s="4">
        <f>Hotunluoğlu!E19*Sayfa1!I15</f>
        <v>0</v>
      </c>
      <c r="O15" s="4">
        <f>Hotunluoğlu!F19*Sayfa1!J15</f>
        <v>0</v>
      </c>
      <c r="P15" s="4">
        <f>Hotunluoğlu!G19*Sayfa1!K15</f>
        <v>0</v>
      </c>
      <c r="Q15" s="4">
        <f>Hotunluoğlu!H19*Sayfa1!L15</f>
        <v>0</v>
      </c>
      <c r="R15" s="1">
        <f t="shared" si="5"/>
        <v>0</v>
      </c>
      <c r="S15" t="b">
        <f>IF(Hotunluoğlu!$A$4="Prof. Dr.",1*Sayfa1!R15)</f>
        <v>0</v>
      </c>
      <c r="T15">
        <f>IF(Hotunluoğlu!$A$4="Doç. Dr.",1*Sayfa1!R15)</f>
        <v>0</v>
      </c>
      <c r="U15" t="b">
        <f>IF(Hotunluoğlu!$A$4="Yrd. Doç. Dr.",1.5*Sayfa1!R15)</f>
        <v>0</v>
      </c>
      <c r="V15" t="b">
        <f>IF(Hotunluoğlu!$A$4="Arş. Gör.",2*Sayfa1!R15)</f>
        <v>0</v>
      </c>
      <c r="W15" t="b">
        <f>IF(Hotunluoğlu!$A$4="Öğr. Gör.",2*Sayfa1!R15)</f>
        <v>0</v>
      </c>
      <c r="X15">
        <f t="shared" si="6"/>
        <v>0</v>
      </c>
      <c r="Y15" s="4">
        <f>SUM(X15:X43)</f>
        <v>0</v>
      </c>
      <c r="Z15" s="1">
        <f t="shared" si="7"/>
        <v>0</v>
      </c>
    </row>
    <row r="16" spans="1:27" s="4" customFormat="1">
      <c r="E16" s="4" t="s">
        <v>23</v>
      </c>
      <c r="F16" s="4">
        <v>50</v>
      </c>
      <c r="G16" s="4">
        <f t="shared" si="0"/>
        <v>15</v>
      </c>
      <c r="H16" s="4">
        <f t="shared" ref="H16:H69" si="8">G16</f>
        <v>15</v>
      </c>
      <c r="I16" s="4">
        <f t="shared" ref="I16:I69" si="9">G16*0.75</f>
        <v>11.25</v>
      </c>
      <c r="J16" s="4">
        <f t="shared" ref="J16:J69" si="10">G16*0.5</f>
        <v>7.5</v>
      </c>
      <c r="K16" s="4">
        <f t="shared" ref="K16:K69" si="11">G16/4</f>
        <v>3.75</v>
      </c>
      <c r="L16" s="4">
        <f t="shared" ref="L16:L69" si="12">G16/5</f>
        <v>3</v>
      </c>
      <c r="M16" s="4">
        <f>Hotunluoğlu!D20*Sayfa1!H16</f>
        <v>0</v>
      </c>
      <c r="N16" s="4">
        <f>Hotunluoğlu!E20*Sayfa1!I16</f>
        <v>0</v>
      </c>
      <c r="O16" s="4">
        <f>Hotunluoğlu!F20*Sayfa1!J16</f>
        <v>0</v>
      </c>
      <c r="P16" s="4">
        <f>Hotunluoğlu!G20*Sayfa1!K16</f>
        <v>0</v>
      </c>
      <c r="Q16" s="4">
        <f>Hotunluoğlu!H20*Sayfa1!L16</f>
        <v>0</v>
      </c>
      <c r="R16" s="1">
        <f t="shared" si="5"/>
        <v>0</v>
      </c>
      <c r="S16" t="b">
        <f>IF(Hotunluoğlu!$A$4="Prof. Dr.",1*Sayfa1!R16)</f>
        <v>0</v>
      </c>
      <c r="T16">
        <f>IF(Hotunluoğlu!$A$4="Doç. Dr.",1*Sayfa1!R16)</f>
        <v>0</v>
      </c>
      <c r="U16" t="b">
        <f>IF(Hotunluoğlu!$A$4="Yrd. Doç. Dr.",1.5*Sayfa1!R16)</f>
        <v>0</v>
      </c>
      <c r="V16" t="b">
        <f>IF(Hotunluoğlu!$A$4="Arş. Gör.",2*Sayfa1!R16)</f>
        <v>0</v>
      </c>
      <c r="W16" t="b">
        <f>IF(Hotunluoğlu!$A$4="Öğr. Gör.",2*Sayfa1!R16)</f>
        <v>0</v>
      </c>
      <c r="X16">
        <f t="shared" si="6"/>
        <v>0</v>
      </c>
      <c r="Z16" s="1"/>
    </row>
    <row r="17" spans="4:26" s="4" customFormat="1">
      <c r="D17" s="4" t="s">
        <v>24</v>
      </c>
      <c r="E17" s="4" t="s">
        <v>25</v>
      </c>
      <c r="F17" s="4">
        <v>80</v>
      </c>
      <c r="G17" s="4">
        <f t="shared" si="0"/>
        <v>24</v>
      </c>
      <c r="H17" s="4">
        <f t="shared" si="8"/>
        <v>24</v>
      </c>
      <c r="I17" s="4">
        <f t="shared" si="9"/>
        <v>18</v>
      </c>
      <c r="J17" s="4">
        <f t="shared" si="10"/>
        <v>12</v>
      </c>
      <c r="K17" s="4">
        <f t="shared" si="11"/>
        <v>6</v>
      </c>
      <c r="L17" s="4">
        <f t="shared" si="12"/>
        <v>4.8</v>
      </c>
      <c r="M17" s="4">
        <f>Hotunluoğlu!D21*Sayfa1!H17</f>
        <v>0</v>
      </c>
      <c r="N17" s="4">
        <f>Hotunluoğlu!E21*Sayfa1!I17</f>
        <v>0</v>
      </c>
      <c r="O17" s="4">
        <f>Hotunluoğlu!F21*Sayfa1!J17</f>
        <v>0</v>
      </c>
      <c r="P17" s="4">
        <f>Hotunluoğlu!G21*Sayfa1!K17</f>
        <v>0</v>
      </c>
      <c r="Q17" s="4">
        <f>Hotunluoğlu!H21*Sayfa1!L17</f>
        <v>0</v>
      </c>
      <c r="R17" s="1">
        <f t="shared" si="5"/>
        <v>0</v>
      </c>
      <c r="S17" t="b">
        <f>IF(Hotunluoğlu!$A$4="Prof. Dr.",1*Sayfa1!R17)</f>
        <v>0</v>
      </c>
      <c r="T17">
        <f>IF(Hotunluoğlu!$A$4="Doç. Dr.",1*Sayfa1!R17)</f>
        <v>0</v>
      </c>
      <c r="U17" t="b">
        <f>IF(Hotunluoğlu!$A$4="Yrd. Doç. Dr.",1.5*Sayfa1!R17)</f>
        <v>0</v>
      </c>
      <c r="V17" t="b">
        <f>IF(Hotunluoğlu!$A$4="Arş. Gör.",2*Sayfa1!R17)</f>
        <v>0</v>
      </c>
      <c r="W17" t="b">
        <f>IF(Hotunluoğlu!$A$4="Öğr. Gör.",2*Sayfa1!R17)</f>
        <v>0</v>
      </c>
      <c r="X17">
        <f t="shared" si="6"/>
        <v>0</v>
      </c>
      <c r="Z17" s="1"/>
    </row>
    <row r="18" spans="4:26" s="4" customFormat="1">
      <c r="E18" s="4" t="s">
        <v>26</v>
      </c>
      <c r="F18" s="4">
        <v>40</v>
      </c>
      <c r="G18" s="4">
        <f t="shared" si="0"/>
        <v>12</v>
      </c>
      <c r="H18" s="4">
        <f t="shared" si="8"/>
        <v>12</v>
      </c>
      <c r="I18" s="4">
        <f t="shared" si="9"/>
        <v>9</v>
      </c>
      <c r="J18" s="4">
        <f t="shared" si="10"/>
        <v>6</v>
      </c>
      <c r="K18" s="4">
        <f t="shared" si="11"/>
        <v>3</v>
      </c>
      <c r="L18" s="4">
        <f t="shared" si="12"/>
        <v>2.4</v>
      </c>
      <c r="M18" s="4">
        <f>Hotunluoğlu!D22*Sayfa1!H18</f>
        <v>0</v>
      </c>
      <c r="N18" s="4">
        <f>Hotunluoğlu!E22*Sayfa1!I18</f>
        <v>0</v>
      </c>
      <c r="O18" s="4">
        <f>Hotunluoğlu!F22*Sayfa1!J18</f>
        <v>0</v>
      </c>
      <c r="P18" s="4">
        <f>Hotunluoğlu!G22*Sayfa1!K18</f>
        <v>0</v>
      </c>
      <c r="Q18" s="4">
        <f>Hotunluoğlu!H22*Sayfa1!L18</f>
        <v>0</v>
      </c>
      <c r="R18" s="1">
        <f t="shared" si="5"/>
        <v>0</v>
      </c>
      <c r="S18" t="b">
        <f>IF(Hotunluoğlu!$A$4="Prof. Dr.",1*Sayfa1!R18)</f>
        <v>0</v>
      </c>
      <c r="T18">
        <f>IF(Hotunluoğlu!$A$4="Doç. Dr.",1*Sayfa1!R18)</f>
        <v>0</v>
      </c>
      <c r="U18" t="b">
        <f>IF(Hotunluoğlu!$A$4="Yrd. Doç. Dr.",1.5*Sayfa1!R18)</f>
        <v>0</v>
      </c>
      <c r="V18" t="b">
        <f>IF(Hotunluoğlu!$A$4="Arş. Gör.",2*Sayfa1!R18)</f>
        <v>0</v>
      </c>
      <c r="W18" t="b">
        <f>IF(Hotunluoğlu!$A$4="Öğr. Gör.",2*Sayfa1!R18)</f>
        <v>0</v>
      </c>
      <c r="X18">
        <f t="shared" si="6"/>
        <v>0</v>
      </c>
      <c r="Z18" s="1"/>
    </row>
    <row r="19" spans="4:26" s="4" customFormat="1">
      <c r="D19" s="4" t="s">
        <v>27</v>
      </c>
      <c r="E19" s="4" t="s">
        <v>28</v>
      </c>
      <c r="F19" s="4">
        <v>60</v>
      </c>
      <c r="G19" s="4">
        <f t="shared" si="0"/>
        <v>18</v>
      </c>
      <c r="H19" s="4">
        <f t="shared" si="8"/>
        <v>18</v>
      </c>
      <c r="I19" s="4">
        <f t="shared" si="9"/>
        <v>13.5</v>
      </c>
      <c r="J19" s="4">
        <f t="shared" si="10"/>
        <v>9</v>
      </c>
      <c r="K19" s="4">
        <f t="shared" si="11"/>
        <v>4.5</v>
      </c>
      <c r="L19" s="4">
        <f t="shared" si="12"/>
        <v>3.6</v>
      </c>
      <c r="M19" s="4">
        <f>Hotunluoğlu!D23*Sayfa1!H19</f>
        <v>0</v>
      </c>
      <c r="N19" s="4">
        <f>Hotunluoğlu!E23*Sayfa1!I19</f>
        <v>0</v>
      </c>
      <c r="O19" s="4">
        <f>Hotunluoğlu!F23*Sayfa1!J19</f>
        <v>0</v>
      </c>
      <c r="P19" s="4">
        <f>Hotunluoğlu!G23*Sayfa1!K19</f>
        <v>0</v>
      </c>
      <c r="Q19" s="4">
        <f>Hotunluoğlu!H23*Sayfa1!L19</f>
        <v>0</v>
      </c>
      <c r="R19" s="1">
        <f t="shared" si="5"/>
        <v>0</v>
      </c>
      <c r="S19" t="b">
        <f>IF(Hotunluoğlu!$A$4="Prof. Dr.",1*Sayfa1!R19)</f>
        <v>0</v>
      </c>
      <c r="T19">
        <f>IF(Hotunluoğlu!$A$4="Doç. Dr.",1*Sayfa1!R19)</f>
        <v>0</v>
      </c>
      <c r="U19" t="b">
        <f>IF(Hotunluoğlu!$A$4="Yrd. Doç. Dr.",1.5*Sayfa1!R19)</f>
        <v>0</v>
      </c>
      <c r="V19" t="b">
        <f>IF(Hotunluoğlu!$A$4="Arş. Gör.",2*Sayfa1!R19)</f>
        <v>0</v>
      </c>
      <c r="W19" t="b">
        <f>IF(Hotunluoğlu!$A$4="Öğr. Gör.",2*Sayfa1!R19)</f>
        <v>0</v>
      </c>
      <c r="X19">
        <f t="shared" si="6"/>
        <v>0</v>
      </c>
      <c r="Z19" s="1"/>
    </row>
    <row r="20" spans="4:26" s="4" customFormat="1">
      <c r="E20" s="4" t="s">
        <v>29</v>
      </c>
      <c r="F20" s="4">
        <v>30</v>
      </c>
      <c r="G20" s="4">
        <f t="shared" si="0"/>
        <v>9</v>
      </c>
      <c r="H20" s="4">
        <f t="shared" si="8"/>
        <v>9</v>
      </c>
      <c r="I20" s="4">
        <f t="shared" si="9"/>
        <v>6.75</v>
      </c>
      <c r="J20" s="4">
        <f t="shared" si="10"/>
        <v>4.5</v>
      </c>
      <c r="K20" s="4">
        <f t="shared" si="11"/>
        <v>2.25</v>
      </c>
      <c r="L20" s="4">
        <f t="shared" si="12"/>
        <v>1.8</v>
      </c>
      <c r="M20" s="4">
        <f>Hotunluoğlu!D24*Sayfa1!H20</f>
        <v>0</v>
      </c>
      <c r="N20" s="4">
        <f>Hotunluoğlu!E24*Sayfa1!I20</f>
        <v>0</v>
      </c>
      <c r="O20" s="4">
        <f>Hotunluoğlu!F24*Sayfa1!J20</f>
        <v>0</v>
      </c>
      <c r="P20" s="4">
        <f>Hotunluoğlu!G24*Sayfa1!K20</f>
        <v>0</v>
      </c>
      <c r="Q20" s="4">
        <f>Hotunluoğlu!H24*Sayfa1!L20</f>
        <v>0</v>
      </c>
      <c r="R20" s="1">
        <f t="shared" si="5"/>
        <v>0</v>
      </c>
      <c r="S20" t="b">
        <f>IF(Hotunluoğlu!$A$4="Prof. Dr.",1*Sayfa1!R20)</f>
        <v>0</v>
      </c>
      <c r="T20">
        <f>IF(Hotunluoğlu!$A$4="Doç. Dr.",1*Sayfa1!R20)</f>
        <v>0</v>
      </c>
      <c r="U20" t="b">
        <f>IF(Hotunluoğlu!$A$4="Yrd. Doç. Dr.",1.5*Sayfa1!R20)</f>
        <v>0</v>
      </c>
      <c r="V20" t="b">
        <f>IF(Hotunluoğlu!$A$4="Arş. Gör.",2*Sayfa1!R20)</f>
        <v>0</v>
      </c>
      <c r="W20" t="b">
        <f>IF(Hotunluoğlu!$A$4="Öğr. Gör.",2*Sayfa1!R20)</f>
        <v>0</v>
      </c>
      <c r="X20">
        <f t="shared" si="6"/>
        <v>0</v>
      </c>
      <c r="Z20" s="1"/>
    </row>
    <row r="21" spans="4:26" s="4" customFormat="1">
      <c r="D21" s="4" t="s">
        <v>30</v>
      </c>
      <c r="E21" s="4" t="s">
        <v>31</v>
      </c>
      <c r="F21" s="4">
        <v>50</v>
      </c>
      <c r="G21" s="4">
        <f t="shared" si="0"/>
        <v>15</v>
      </c>
      <c r="H21" s="4">
        <f t="shared" si="8"/>
        <v>15</v>
      </c>
      <c r="I21" s="4">
        <f t="shared" si="9"/>
        <v>11.25</v>
      </c>
      <c r="J21" s="4">
        <f t="shared" si="10"/>
        <v>7.5</v>
      </c>
      <c r="K21" s="4">
        <f t="shared" si="11"/>
        <v>3.75</v>
      </c>
      <c r="L21" s="4">
        <f t="shared" si="12"/>
        <v>3</v>
      </c>
      <c r="M21" s="4">
        <f>Hotunluoğlu!D25*Sayfa1!H21</f>
        <v>0</v>
      </c>
      <c r="N21" s="4">
        <f>Hotunluoğlu!E25*Sayfa1!I21</f>
        <v>0</v>
      </c>
      <c r="O21" s="4">
        <f>Hotunluoğlu!F25*Sayfa1!J21</f>
        <v>0</v>
      </c>
      <c r="P21" s="4">
        <f>Hotunluoğlu!G25*Sayfa1!K21</f>
        <v>0</v>
      </c>
      <c r="Q21" s="4">
        <f>Hotunluoğlu!H25*Sayfa1!L21</f>
        <v>0</v>
      </c>
      <c r="R21" s="1">
        <f t="shared" si="5"/>
        <v>0</v>
      </c>
      <c r="S21" t="b">
        <f>IF(Hotunluoğlu!$A$4="Prof. Dr.",1*Sayfa1!R21)</f>
        <v>0</v>
      </c>
      <c r="T21">
        <f>IF(Hotunluoğlu!$A$4="Doç. Dr.",1*Sayfa1!R21)</f>
        <v>0</v>
      </c>
      <c r="U21" t="b">
        <f>IF(Hotunluoğlu!$A$4="Yrd. Doç. Dr.",1.5*Sayfa1!R21)</f>
        <v>0</v>
      </c>
      <c r="V21" t="b">
        <f>IF(Hotunluoğlu!$A$4="Arş. Gör.",2*Sayfa1!R21)</f>
        <v>0</v>
      </c>
      <c r="W21" t="b">
        <f>IF(Hotunluoğlu!$A$4="Öğr. Gör.",2*Sayfa1!R21)</f>
        <v>0</v>
      </c>
      <c r="X21">
        <f t="shared" si="6"/>
        <v>0</v>
      </c>
      <c r="Z21" s="1"/>
    </row>
    <row r="22" spans="4:26" s="4" customFormat="1">
      <c r="E22" s="4" t="s">
        <v>32</v>
      </c>
      <c r="F22" s="4">
        <v>25</v>
      </c>
      <c r="G22" s="4">
        <f t="shared" si="0"/>
        <v>7.5</v>
      </c>
      <c r="H22" s="4">
        <f t="shared" si="8"/>
        <v>7.5</v>
      </c>
      <c r="I22" s="4">
        <f t="shared" si="9"/>
        <v>5.625</v>
      </c>
      <c r="J22" s="4">
        <f t="shared" si="10"/>
        <v>3.75</v>
      </c>
      <c r="K22" s="4">
        <f t="shared" si="11"/>
        <v>1.875</v>
      </c>
      <c r="L22" s="4">
        <f t="shared" si="12"/>
        <v>1.5</v>
      </c>
      <c r="M22" s="4">
        <f>Hotunluoğlu!D26*Sayfa1!H22</f>
        <v>0</v>
      </c>
      <c r="N22" s="4">
        <f>Hotunluoğlu!E26*Sayfa1!I22</f>
        <v>0</v>
      </c>
      <c r="O22" s="4">
        <f>Hotunluoğlu!F26*Sayfa1!J22</f>
        <v>0</v>
      </c>
      <c r="P22" s="4">
        <f>Hotunluoğlu!G26*Sayfa1!K22</f>
        <v>0</v>
      </c>
      <c r="Q22" s="4">
        <f>Hotunluoğlu!H26*Sayfa1!L22</f>
        <v>0</v>
      </c>
      <c r="R22" s="1">
        <f t="shared" si="5"/>
        <v>0</v>
      </c>
      <c r="S22" t="b">
        <f>IF(Hotunluoğlu!$A$4="Prof. Dr.",1*Sayfa1!R22)</f>
        <v>0</v>
      </c>
      <c r="T22">
        <f>IF(Hotunluoğlu!$A$4="Doç. Dr.",1*Sayfa1!R22)</f>
        <v>0</v>
      </c>
      <c r="U22" t="b">
        <f>IF(Hotunluoğlu!$A$4="Yrd. Doç. Dr.",1.5*Sayfa1!R22)</f>
        <v>0</v>
      </c>
      <c r="V22" t="b">
        <f>IF(Hotunluoğlu!$A$4="Arş. Gör.",2*Sayfa1!R22)</f>
        <v>0</v>
      </c>
      <c r="W22" t="b">
        <f>IF(Hotunluoğlu!$A$4="Öğr. Gör.",2*Sayfa1!R22)</f>
        <v>0</v>
      </c>
      <c r="X22">
        <f t="shared" si="6"/>
        <v>0</v>
      </c>
      <c r="Z22" s="1"/>
    </row>
    <row r="23" spans="4:26" s="4" customFormat="1">
      <c r="D23" s="4" t="s">
        <v>33</v>
      </c>
      <c r="E23" s="4" t="s">
        <v>34</v>
      </c>
      <c r="F23" s="4">
        <v>30</v>
      </c>
      <c r="G23" s="4">
        <f t="shared" si="0"/>
        <v>9</v>
      </c>
      <c r="H23" s="4">
        <f t="shared" si="8"/>
        <v>9</v>
      </c>
      <c r="I23" s="4">
        <f t="shared" si="9"/>
        <v>6.75</v>
      </c>
      <c r="J23" s="4">
        <f t="shared" si="10"/>
        <v>4.5</v>
      </c>
      <c r="K23" s="4">
        <f t="shared" si="11"/>
        <v>2.25</v>
      </c>
      <c r="L23" s="4">
        <f t="shared" si="12"/>
        <v>1.8</v>
      </c>
      <c r="M23" s="4">
        <f>Hotunluoğlu!D27*Sayfa1!H23</f>
        <v>0</v>
      </c>
      <c r="N23" s="4">
        <f>Hotunluoğlu!E27*Sayfa1!I23</f>
        <v>0</v>
      </c>
      <c r="O23" s="4">
        <f>Hotunluoğlu!F27*Sayfa1!J23</f>
        <v>0</v>
      </c>
      <c r="P23" s="4">
        <f>Hotunluoğlu!G27*Sayfa1!K23</f>
        <v>0</v>
      </c>
      <c r="Q23" s="4">
        <f>Hotunluoğlu!H27*Sayfa1!L23</f>
        <v>0</v>
      </c>
      <c r="R23" s="1">
        <f t="shared" si="5"/>
        <v>0</v>
      </c>
      <c r="S23" t="b">
        <f>IF(Hotunluoğlu!$A$4="Prof. Dr.",1*Sayfa1!R23)</f>
        <v>0</v>
      </c>
      <c r="T23">
        <f>IF(Hotunluoğlu!$A$4="Doç. Dr.",1*Sayfa1!R23)</f>
        <v>0</v>
      </c>
      <c r="U23" t="b">
        <f>IF(Hotunluoğlu!$A$4="Yrd. Doç. Dr.",1.5*Sayfa1!R23)</f>
        <v>0</v>
      </c>
      <c r="V23" t="b">
        <f>IF(Hotunluoğlu!$A$4="Arş. Gör.",2*Sayfa1!R23)</f>
        <v>0</v>
      </c>
      <c r="W23" t="b">
        <f>IF(Hotunluoğlu!$A$4="Öğr. Gör.",2*Sayfa1!R23)</f>
        <v>0</v>
      </c>
      <c r="X23">
        <f t="shared" si="6"/>
        <v>0</v>
      </c>
      <c r="Z23" s="1"/>
    </row>
    <row r="24" spans="4:26" s="4" customFormat="1">
      <c r="E24" s="4" t="s">
        <v>35</v>
      </c>
      <c r="F24" s="4">
        <v>15</v>
      </c>
      <c r="G24" s="4">
        <f t="shared" si="0"/>
        <v>4.5</v>
      </c>
      <c r="H24" s="4">
        <f t="shared" si="8"/>
        <v>4.5</v>
      </c>
      <c r="I24" s="4">
        <f t="shared" si="9"/>
        <v>3.375</v>
      </c>
      <c r="J24" s="4">
        <f t="shared" si="10"/>
        <v>2.25</v>
      </c>
      <c r="K24" s="4">
        <f t="shared" si="11"/>
        <v>1.125</v>
      </c>
      <c r="L24" s="4">
        <f t="shared" si="12"/>
        <v>0.9</v>
      </c>
      <c r="M24" s="4">
        <f>Hotunluoğlu!D28*Sayfa1!H24</f>
        <v>0</v>
      </c>
      <c r="N24" s="4">
        <f>Hotunluoğlu!E28*Sayfa1!I24</f>
        <v>0</v>
      </c>
      <c r="O24" s="4">
        <f>Hotunluoğlu!F28*Sayfa1!J24</f>
        <v>0</v>
      </c>
      <c r="P24" s="4">
        <f>Hotunluoğlu!G28*Sayfa1!K24</f>
        <v>0</v>
      </c>
      <c r="Q24" s="4">
        <f>Hotunluoğlu!H28*Sayfa1!L24</f>
        <v>0</v>
      </c>
      <c r="R24" s="1">
        <f t="shared" si="5"/>
        <v>0</v>
      </c>
      <c r="S24" t="b">
        <f>IF(Hotunluoğlu!$A$4="Prof. Dr.",1*Sayfa1!R24)</f>
        <v>0</v>
      </c>
      <c r="T24">
        <f>IF(Hotunluoğlu!$A$4="Doç. Dr.",1*Sayfa1!R24)</f>
        <v>0</v>
      </c>
      <c r="U24" t="b">
        <f>IF(Hotunluoğlu!$A$4="Yrd. Doç. Dr.",1.5*Sayfa1!R24)</f>
        <v>0</v>
      </c>
      <c r="V24" t="b">
        <f>IF(Hotunluoğlu!$A$4="Arş. Gör.",2*Sayfa1!R24)</f>
        <v>0</v>
      </c>
      <c r="W24" t="b">
        <f>IF(Hotunluoğlu!$A$4="Öğr. Gör.",2*Sayfa1!R24)</f>
        <v>0</v>
      </c>
      <c r="X24">
        <f t="shared" si="6"/>
        <v>0</v>
      </c>
      <c r="Z24" s="1"/>
    </row>
    <row r="25" spans="4:26" s="4" customFormat="1">
      <c r="D25" s="4" t="s">
        <v>36</v>
      </c>
      <c r="E25" s="4" t="s">
        <v>37</v>
      </c>
      <c r="F25" s="4">
        <v>30</v>
      </c>
      <c r="G25" s="4">
        <f t="shared" si="0"/>
        <v>9</v>
      </c>
      <c r="H25" s="4">
        <f t="shared" si="8"/>
        <v>9</v>
      </c>
      <c r="I25" s="4">
        <f t="shared" si="9"/>
        <v>6.75</v>
      </c>
      <c r="J25" s="4">
        <f t="shared" si="10"/>
        <v>4.5</v>
      </c>
      <c r="K25" s="4">
        <f t="shared" si="11"/>
        <v>2.25</v>
      </c>
      <c r="L25" s="4">
        <f t="shared" si="12"/>
        <v>1.8</v>
      </c>
      <c r="M25" s="4">
        <f>Hotunluoğlu!D29*Sayfa1!H25</f>
        <v>0</v>
      </c>
      <c r="N25" s="4">
        <f>Hotunluoğlu!E29*Sayfa1!I25</f>
        <v>0</v>
      </c>
      <c r="O25" s="4">
        <f>Hotunluoğlu!F29*Sayfa1!J25</f>
        <v>0</v>
      </c>
      <c r="P25" s="4">
        <f>Hotunluoğlu!G29*Sayfa1!K25</f>
        <v>0</v>
      </c>
      <c r="Q25" s="4">
        <f>Hotunluoğlu!H29*Sayfa1!L25</f>
        <v>0</v>
      </c>
      <c r="R25" s="1">
        <f t="shared" si="5"/>
        <v>0</v>
      </c>
      <c r="S25" t="b">
        <f>IF(Hotunluoğlu!$A$4="Prof. Dr.",1*Sayfa1!R25)</f>
        <v>0</v>
      </c>
      <c r="T25">
        <f>IF(Hotunluoğlu!$A$4="Doç. Dr.",1*Sayfa1!R25)</f>
        <v>0</v>
      </c>
      <c r="U25" t="b">
        <f>IF(Hotunluoğlu!$A$4="Yrd. Doç. Dr.",1.5*Sayfa1!R25)</f>
        <v>0</v>
      </c>
      <c r="V25" t="b">
        <f>IF(Hotunluoğlu!$A$4="Arş. Gör.",2*Sayfa1!R25)</f>
        <v>0</v>
      </c>
      <c r="W25" t="b">
        <f>IF(Hotunluoğlu!$A$4="Öğr. Gör.",2*Sayfa1!R25)</f>
        <v>0</v>
      </c>
      <c r="X25">
        <f t="shared" si="6"/>
        <v>0</v>
      </c>
      <c r="Z25" s="1"/>
    </row>
    <row r="26" spans="4:26" s="4" customFormat="1">
      <c r="D26" s="4" t="s">
        <v>38</v>
      </c>
      <c r="E26" s="4" t="s">
        <v>39</v>
      </c>
      <c r="F26" s="4">
        <v>20</v>
      </c>
      <c r="G26" s="4">
        <f t="shared" si="0"/>
        <v>6</v>
      </c>
      <c r="H26" s="4">
        <f t="shared" si="8"/>
        <v>6</v>
      </c>
      <c r="I26" s="4">
        <f t="shared" si="9"/>
        <v>4.5</v>
      </c>
      <c r="J26" s="4">
        <f t="shared" si="10"/>
        <v>3</v>
      </c>
      <c r="K26" s="4">
        <f t="shared" si="11"/>
        <v>1.5</v>
      </c>
      <c r="L26" s="4">
        <f t="shared" si="12"/>
        <v>1.2</v>
      </c>
      <c r="M26" s="4">
        <f>Hotunluoğlu!D30*Sayfa1!H26</f>
        <v>0</v>
      </c>
      <c r="N26" s="4">
        <f>Hotunluoğlu!E30*Sayfa1!I26</f>
        <v>0</v>
      </c>
      <c r="O26" s="4">
        <f>Hotunluoğlu!F30*Sayfa1!J26</f>
        <v>0</v>
      </c>
      <c r="P26" s="4">
        <f>Hotunluoğlu!G30*Sayfa1!K26</f>
        <v>0</v>
      </c>
      <c r="Q26" s="4">
        <f>Hotunluoğlu!H30*Sayfa1!L26</f>
        <v>0</v>
      </c>
      <c r="R26" s="1">
        <f t="shared" si="5"/>
        <v>0</v>
      </c>
      <c r="S26" t="b">
        <f>IF(Hotunluoğlu!$A$4="Prof. Dr.",1*Sayfa1!R26)</f>
        <v>0</v>
      </c>
      <c r="T26">
        <f>IF(Hotunluoğlu!$A$4="Doç. Dr.",1*Sayfa1!R26)</f>
        <v>0</v>
      </c>
      <c r="U26" t="b">
        <f>IF(Hotunluoğlu!$A$4="Yrd. Doç. Dr.",1.5*Sayfa1!R26)</f>
        <v>0</v>
      </c>
      <c r="V26" t="b">
        <f>IF(Hotunluoğlu!$A$4="Arş. Gör.",2*Sayfa1!R26)</f>
        <v>0</v>
      </c>
      <c r="W26" t="b">
        <f>IF(Hotunluoğlu!$A$4="Öğr. Gör.",2*Sayfa1!R26)</f>
        <v>0</v>
      </c>
      <c r="X26">
        <f t="shared" si="6"/>
        <v>0</v>
      </c>
      <c r="Z26" s="1"/>
    </row>
    <row r="27" spans="4:26" s="4" customFormat="1">
      <c r="E27" s="4" t="s">
        <v>40</v>
      </c>
      <c r="F27" s="4">
        <v>10</v>
      </c>
      <c r="G27" s="4">
        <f t="shared" si="0"/>
        <v>3</v>
      </c>
      <c r="H27" s="4">
        <f t="shared" si="8"/>
        <v>3</v>
      </c>
      <c r="I27" s="4">
        <f t="shared" si="9"/>
        <v>2.25</v>
      </c>
      <c r="J27" s="4">
        <f t="shared" si="10"/>
        <v>1.5</v>
      </c>
      <c r="K27" s="4">
        <f t="shared" si="11"/>
        <v>0.75</v>
      </c>
      <c r="L27" s="4">
        <f t="shared" si="12"/>
        <v>0.6</v>
      </c>
      <c r="M27" s="4">
        <f>Hotunluoğlu!D31*Sayfa1!H27</f>
        <v>0</v>
      </c>
      <c r="N27" s="4">
        <f>Hotunluoğlu!E31*Sayfa1!I27</f>
        <v>0</v>
      </c>
      <c r="O27" s="4">
        <f>Hotunluoğlu!F31*Sayfa1!J27</f>
        <v>0</v>
      </c>
      <c r="P27" s="4">
        <f>Hotunluoğlu!G31*Sayfa1!K27</f>
        <v>0</v>
      </c>
      <c r="Q27" s="4">
        <f>Hotunluoğlu!H31*Sayfa1!L27</f>
        <v>0</v>
      </c>
      <c r="R27" s="1">
        <f t="shared" si="5"/>
        <v>0</v>
      </c>
      <c r="S27" t="b">
        <f>IF(Hotunluoğlu!$A$4="Prof. Dr.",1*Sayfa1!R27)</f>
        <v>0</v>
      </c>
      <c r="T27">
        <f>IF(Hotunluoğlu!$A$4="Doç. Dr.",1*Sayfa1!R27)</f>
        <v>0</v>
      </c>
      <c r="U27" t="b">
        <f>IF(Hotunluoğlu!$A$4="Yrd. Doç. Dr.",1.5*Sayfa1!R27)</f>
        <v>0</v>
      </c>
      <c r="V27" t="b">
        <f>IF(Hotunluoğlu!$A$4="Arş. Gör.",2*Sayfa1!R27)</f>
        <v>0</v>
      </c>
      <c r="W27" t="b">
        <f>IF(Hotunluoğlu!$A$4="Öğr. Gör.",2*Sayfa1!R27)</f>
        <v>0</v>
      </c>
      <c r="X27">
        <f t="shared" si="6"/>
        <v>0</v>
      </c>
      <c r="Z27" s="1"/>
    </row>
    <row r="28" spans="4:26" s="4" customFormat="1">
      <c r="D28" s="4" t="s">
        <v>41</v>
      </c>
      <c r="E28" s="4" t="s">
        <v>42</v>
      </c>
      <c r="F28" s="4">
        <v>30</v>
      </c>
      <c r="G28" s="4">
        <f t="shared" si="0"/>
        <v>9</v>
      </c>
      <c r="H28" s="4">
        <f t="shared" si="8"/>
        <v>9</v>
      </c>
      <c r="I28" s="4">
        <f t="shared" si="9"/>
        <v>6.75</v>
      </c>
      <c r="J28" s="4">
        <f t="shared" si="10"/>
        <v>4.5</v>
      </c>
      <c r="K28" s="4">
        <f t="shared" si="11"/>
        <v>2.25</v>
      </c>
      <c r="L28" s="4">
        <f t="shared" si="12"/>
        <v>1.8</v>
      </c>
      <c r="M28" s="4">
        <f>Hotunluoğlu!D32*Sayfa1!H28</f>
        <v>0</v>
      </c>
      <c r="N28" s="4">
        <f>Hotunluoğlu!E32*Sayfa1!I28</f>
        <v>0</v>
      </c>
      <c r="O28" s="4">
        <f>Hotunluoğlu!F32*Sayfa1!J28</f>
        <v>0</v>
      </c>
      <c r="P28" s="4">
        <f>Hotunluoğlu!G32*Sayfa1!K28</f>
        <v>0</v>
      </c>
      <c r="Q28" s="4">
        <f>Hotunluoğlu!H32*Sayfa1!L28</f>
        <v>0</v>
      </c>
      <c r="R28" s="1">
        <f t="shared" si="5"/>
        <v>0</v>
      </c>
      <c r="S28" t="b">
        <f>IF(Hotunluoğlu!$A$4="Prof. Dr.",1*Sayfa1!R28)</f>
        <v>0</v>
      </c>
      <c r="T28">
        <f>IF(Hotunluoğlu!$A$4="Doç. Dr.",1*Sayfa1!R28)</f>
        <v>0</v>
      </c>
      <c r="U28" t="b">
        <f>IF(Hotunluoğlu!$A$4="Yrd. Doç. Dr.",1.5*Sayfa1!R28)</f>
        <v>0</v>
      </c>
      <c r="V28" t="b">
        <f>IF(Hotunluoğlu!$A$4="Arş. Gör.",2*Sayfa1!R28)</f>
        <v>0</v>
      </c>
      <c r="W28" t="b">
        <f>IF(Hotunluoğlu!$A$4="Öğr. Gör.",2*Sayfa1!R28)</f>
        <v>0</v>
      </c>
      <c r="X28">
        <f t="shared" si="6"/>
        <v>0</v>
      </c>
      <c r="Z28" s="1"/>
    </row>
    <row r="29" spans="4:26" s="4" customFormat="1">
      <c r="E29" s="4" t="s">
        <v>43</v>
      </c>
      <c r="F29" s="4">
        <v>15</v>
      </c>
      <c r="G29" s="4">
        <f t="shared" si="0"/>
        <v>4.5</v>
      </c>
      <c r="H29" s="4">
        <f t="shared" si="8"/>
        <v>4.5</v>
      </c>
      <c r="I29" s="4">
        <f t="shared" si="9"/>
        <v>3.375</v>
      </c>
      <c r="J29" s="4">
        <f t="shared" si="10"/>
        <v>2.25</v>
      </c>
      <c r="K29" s="4">
        <f t="shared" si="11"/>
        <v>1.125</v>
      </c>
      <c r="L29" s="4">
        <f t="shared" si="12"/>
        <v>0.9</v>
      </c>
      <c r="M29" s="4">
        <f>Hotunluoğlu!D33*Sayfa1!H29</f>
        <v>0</v>
      </c>
      <c r="N29" s="4">
        <f>Hotunluoğlu!E33*Sayfa1!I29</f>
        <v>0</v>
      </c>
      <c r="O29" s="4">
        <f>Hotunluoğlu!F33*Sayfa1!J29</f>
        <v>0</v>
      </c>
      <c r="P29" s="4">
        <f>Hotunluoğlu!G33*Sayfa1!K29</f>
        <v>0</v>
      </c>
      <c r="Q29" s="4">
        <f>Hotunluoğlu!H33*Sayfa1!L29</f>
        <v>0</v>
      </c>
      <c r="R29" s="1">
        <f t="shared" si="5"/>
        <v>0</v>
      </c>
      <c r="S29" t="b">
        <f>IF(Hotunluoğlu!$A$4="Prof. Dr.",1*Sayfa1!R29)</f>
        <v>0</v>
      </c>
      <c r="T29">
        <f>IF(Hotunluoğlu!$A$4="Doç. Dr.",1*Sayfa1!R29)</f>
        <v>0</v>
      </c>
      <c r="U29" t="b">
        <f>IF(Hotunluoğlu!$A$4="Yrd. Doç. Dr.",1.5*Sayfa1!R29)</f>
        <v>0</v>
      </c>
      <c r="V29" t="b">
        <f>IF(Hotunluoğlu!$A$4="Arş. Gör.",2*Sayfa1!R29)</f>
        <v>0</v>
      </c>
      <c r="W29" t="b">
        <f>IF(Hotunluoğlu!$A$4="Öğr. Gör.",2*Sayfa1!R29)</f>
        <v>0</v>
      </c>
      <c r="X29">
        <f t="shared" si="6"/>
        <v>0</v>
      </c>
      <c r="Z29" s="1"/>
    </row>
    <row r="30" spans="4:26" s="4" customFormat="1">
      <c r="E30" s="4" t="s">
        <v>44</v>
      </c>
      <c r="F30" s="4">
        <v>5</v>
      </c>
      <c r="G30" s="4">
        <f t="shared" si="0"/>
        <v>1.5</v>
      </c>
      <c r="H30" s="4">
        <f t="shared" si="8"/>
        <v>1.5</v>
      </c>
      <c r="I30" s="4">
        <f t="shared" si="9"/>
        <v>1.125</v>
      </c>
      <c r="J30" s="4">
        <f t="shared" si="10"/>
        <v>0.75</v>
      </c>
      <c r="K30" s="4">
        <f t="shared" si="11"/>
        <v>0.375</v>
      </c>
      <c r="L30" s="4">
        <f t="shared" si="12"/>
        <v>0.3</v>
      </c>
      <c r="M30" s="4">
        <f>Hotunluoğlu!D34*Sayfa1!H30</f>
        <v>0</v>
      </c>
      <c r="N30" s="4">
        <f>Hotunluoğlu!E34*Sayfa1!I30</f>
        <v>0</v>
      </c>
      <c r="O30" s="4">
        <f>Hotunluoğlu!F34*Sayfa1!J30</f>
        <v>0</v>
      </c>
      <c r="P30" s="4">
        <f>Hotunluoğlu!G34*Sayfa1!K30</f>
        <v>0</v>
      </c>
      <c r="Q30" s="4">
        <f>Hotunluoğlu!H34*Sayfa1!L30</f>
        <v>0</v>
      </c>
      <c r="R30" s="1">
        <f t="shared" si="5"/>
        <v>0</v>
      </c>
      <c r="S30" t="b">
        <f>IF(Hotunluoğlu!$A$4="Prof. Dr.",1*Sayfa1!R30)</f>
        <v>0</v>
      </c>
      <c r="T30">
        <f>IF(Hotunluoğlu!$A$4="Doç. Dr.",1*Sayfa1!R30)</f>
        <v>0</v>
      </c>
      <c r="U30" t="b">
        <f>IF(Hotunluoğlu!$A$4="Yrd. Doç. Dr.",1.5*Sayfa1!R30)</f>
        <v>0</v>
      </c>
      <c r="V30" t="b">
        <f>IF(Hotunluoğlu!$A$4="Arş. Gör.",2*Sayfa1!R30)</f>
        <v>0</v>
      </c>
      <c r="W30" t="b">
        <f>IF(Hotunluoğlu!$A$4="Öğr. Gör.",2*Sayfa1!R30)</f>
        <v>0</v>
      </c>
      <c r="X30">
        <f t="shared" si="6"/>
        <v>0</v>
      </c>
      <c r="Z30" s="1"/>
    </row>
    <row r="31" spans="4:26" s="4" customFormat="1">
      <c r="D31" s="4" t="s">
        <v>45</v>
      </c>
      <c r="E31" s="4" t="s">
        <v>46</v>
      </c>
      <c r="F31" s="4">
        <v>10</v>
      </c>
      <c r="G31" s="4">
        <f t="shared" si="0"/>
        <v>3</v>
      </c>
      <c r="H31" s="4">
        <f t="shared" si="8"/>
        <v>3</v>
      </c>
      <c r="I31" s="4">
        <f t="shared" si="9"/>
        <v>2.25</v>
      </c>
      <c r="J31" s="4">
        <f t="shared" si="10"/>
        <v>1.5</v>
      </c>
      <c r="K31" s="4">
        <f t="shared" si="11"/>
        <v>0.75</v>
      </c>
      <c r="L31" s="4">
        <f t="shared" si="12"/>
        <v>0.6</v>
      </c>
      <c r="M31" s="4">
        <f>Hotunluoğlu!D35*Sayfa1!H31</f>
        <v>0</v>
      </c>
      <c r="N31" s="4">
        <f>Hotunluoğlu!E35*Sayfa1!I31</f>
        <v>0</v>
      </c>
      <c r="O31" s="4">
        <f>Hotunluoğlu!F35*Sayfa1!J31</f>
        <v>0</v>
      </c>
      <c r="P31" s="4">
        <f>Hotunluoğlu!G35*Sayfa1!K31</f>
        <v>0</v>
      </c>
      <c r="Q31" s="4">
        <f>Hotunluoğlu!H35*Sayfa1!L31</f>
        <v>0</v>
      </c>
      <c r="R31" s="1">
        <f t="shared" si="5"/>
        <v>0</v>
      </c>
      <c r="S31" t="b">
        <f>IF(Hotunluoğlu!$A$4="Prof. Dr.",1*Sayfa1!R31)</f>
        <v>0</v>
      </c>
      <c r="T31">
        <f>IF(Hotunluoğlu!$A$4="Doç. Dr.",1*Sayfa1!R31)</f>
        <v>0</v>
      </c>
      <c r="U31" t="b">
        <f>IF(Hotunluoğlu!$A$4="Yrd. Doç. Dr.",1.5*Sayfa1!R31)</f>
        <v>0</v>
      </c>
      <c r="V31" t="b">
        <f>IF(Hotunluoğlu!$A$4="Arş. Gör.",2*Sayfa1!R31)</f>
        <v>0</v>
      </c>
      <c r="W31" t="b">
        <f>IF(Hotunluoğlu!$A$4="Öğr. Gör.",2*Sayfa1!R31)</f>
        <v>0</v>
      </c>
      <c r="X31">
        <f t="shared" si="6"/>
        <v>0</v>
      </c>
      <c r="Z31" s="1"/>
    </row>
    <row r="32" spans="4:26" s="4" customFormat="1">
      <c r="E32" s="4" t="s">
        <v>47</v>
      </c>
      <c r="F32" s="4">
        <v>5</v>
      </c>
      <c r="G32" s="4">
        <f t="shared" si="0"/>
        <v>1.5</v>
      </c>
      <c r="H32" s="4">
        <f t="shared" si="8"/>
        <v>1.5</v>
      </c>
      <c r="I32" s="4">
        <f t="shared" si="9"/>
        <v>1.125</v>
      </c>
      <c r="J32" s="4">
        <f t="shared" si="10"/>
        <v>0.75</v>
      </c>
      <c r="K32" s="4">
        <f t="shared" si="11"/>
        <v>0.375</v>
      </c>
      <c r="L32" s="4">
        <f t="shared" si="12"/>
        <v>0.3</v>
      </c>
      <c r="M32" s="4">
        <f>Hotunluoğlu!D36*Sayfa1!H32</f>
        <v>0</v>
      </c>
      <c r="N32" s="4">
        <f>Hotunluoğlu!E36*Sayfa1!I32</f>
        <v>0</v>
      </c>
      <c r="O32" s="4">
        <f>Hotunluoğlu!F36*Sayfa1!J32</f>
        <v>0</v>
      </c>
      <c r="P32" s="4">
        <f>Hotunluoğlu!G36*Sayfa1!K32</f>
        <v>0</v>
      </c>
      <c r="Q32" s="4">
        <f>Hotunluoğlu!H36*Sayfa1!L32</f>
        <v>0</v>
      </c>
      <c r="R32" s="1">
        <f t="shared" si="5"/>
        <v>0</v>
      </c>
      <c r="S32" t="b">
        <f>IF(Hotunluoğlu!$A$4="Prof. Dr.",1*Sayfa1!R32)</f>
        <v>0</v>
      </c>
      <c r="T32">
        <f>IF(Hotunluoğlu!$A$4="Doç. Dr.",1*Sayfa1!R32)</f>
        <v>0</v>
      </c>
      <c r="U32" t="b">
        <f>IF(Hotunluoğlu!$A$4="Yrd. Doç. Dr.",1.5*Sayfa1!R32)</f>
        <v>0</v>
      </c>
      <c r="V32" t="b">
        <f>IF(Hotunluoğlu!$A$4="Arş. Gör.",2*Sayfa1!R32)</f>
        <v>0</v>
      </c>
      <c r="W32" t="b">
        <f>IF(Hotunluoğlu!$A$4="Öğr. Gör.",2*Sayfa1!R32)</f>
        <v>0</v>
      </c>
      <c r="X32">
        <f t="shared" si="6"/>
        <v>0</v>
      </c>
      <c r="Z32" s="1"/>
    </row>
    <row r="33" spans="3:26" s="4" customFormat="1">
      <c r="E33" s="4" t="s">
        <v>48</v>
      </c>
      <c r="F33" s="4">
        <v>1</v>
      </c>
      <c r="G33" s="4">
        <f t="shared" si="0"/>
        <v>0.3</v>
      </c>
      <c r="H33" s="4">
        <f t="shared" si="8"/>
        <v>0.3</v>
      </c>
      <c r="I33" s="4">
        <f t="shared" si="9"/>
        <v>0.22499999999999998</v>
      </c>
      <c r="J33" s="4">
        <f t="shared" si="10"/>
        <v>0.15</v>
      </c>
      <c r="K33" s="4">
        <f t="shared" si="11"/>
        <v>7.4999999999999997E-2</v>
      </c>
      <c r="L33" s="4">
        <f t="shared" si="12"/>
        <v>0.06</v>
      </c>
      <c r="M33" s="4">
        <f>Hotunluoğlu!D37*Sayfa1!H33</f>
        <v>0</v>
      </c>
      <c r="N33" s="4">
        <f>Hotunluoğlu!E37*Sayfa1!I33</f>
        <v>0</v>
      </c>
      <c r="O33" s="4">
        <f>Hotunluoğlu!F37*Sayfa1!J33</f>
        <v>0</v>
      </c>
      <c r="P33" s="4">
        <f>Hotunluoğlu!G37*Sayfa1!K33</f>
        <v>0</v>
      </c>
      <c r="Q33" s="4">
        <f>Hotunluoğlu!H37*Sayfa1!L33</f>
        <v>0</v>
      </c>
      <c r="R33" s="1">
        <f t="shared" si="5"/>
        <v>0</v>
      </c>
      <c r="S33" t="b">
        <f>IF(Hotunluoğlu!$A$4="Prof. Dr.",1*Sayfa1!R33)</f>
        <v>0</v>
      </c>
      <c r="T33">
        <f>IF(Hotunluoğlu!$A$4="Doç. Dr.",1*Sayfa1!R33)</f>
        <v>0</v>
      </c>
      <c r="U33" t="b">
        <f>IF(Hotunluoğlu!$A$4="Yrd. Doç. Dr.",1.5*Sayfa1!R33)</f>
        <v>0</v>
      </c>
      <c r="V33" t="b">
        <f>IF(Hotunluoğlu!$A$4="Arş. Gör.",2*Sayfa1!R33)</f>
        <v>0</v>
      </c>
      <c r="W33" t="b">
        <f>IF(Hotunluoğlu!$A$4="Öğr. Gör.",2*Sayfa1!R33)</f>
        <v>0</v>
      </c>
      <c r="X33">
        <f t="shared" si="6"/>
        <v>0</v>
      </c>
      <c r="Z33" s="1"/>
    </row>
    <row r="34" spans="3:26" s="4" customFormat="1">
      <c r="D34" s="4" t="s">
        <v>49</v>
      </c>
      <c r="E34" s="4" t="s">
        <v>50</v>
      </c>
      <c r="F34" s="4">
        <v>40</v>
      </c>
      <c r="G34" s="4">
        <f t="shared" si="0"/>
        <v>12</v>
      </c>
      <c r="H34" s="4">
        <f>G34</f>
        <v>12</v>
      </c>
      <c r="I34" s="4">
        <f t="shared" si="9"/>
        <v>9</v>
      </c>
      <c r="J34" s="4">
        <f t="shared" si="10"/>
        <v>6</v>
      </c>
      <c r="K34" s="4">
        <f t="shared" si="11"/>
        <v>3</v>
      </c>
      <c r="L34" s="4">
        <f t="shared" si="12"/>
        <v>2.4</v>
      </c>
      <c r="M34" s="4">
        <f>Hotunluoğlu!D38*Sayfa1!H34</f>
        <v>0</v>
      </c>
      <c r="N34" s="4">
        <f>Hotunluoğlu!E38*Sayfa1!I34</f>
        <v>0</v>
      </c>
      <c r="O34" s="4">
        <f>Hotunluoğlu!F38*Sayfa1!J34</f>
        <v>0</v>
      </c>
      <c r="P34" s="4">
        <f>Hotunluoğlu!G38*Sayfa1!K34</f>
        <v>0</v>
      </c>
      <c r="Q34" s="4">
        <f>Hotunluoğlu!H38*Sayfa1!L34</f>
        <v>0</v>
      </c>
      <c r="R34" s="1">
        <f t="shared" si="5"/>
        <v>0</v>
      </c>
      <c r="S34" t="b">
        <f>IF(Hotunluoğlu!$A$4="Prof. Dr.",1*Sayfa1!R34)</f>
        <v>0</v>
      </c>
      <c r="T34">
        <f>IF(Hotunluoğlu!$A$4="Doç. Dr.",1*Sayfa1!R34)</f>
        <v>0</v>
      </c>
      <c r="U34" t="b">
        <f>IF(Hotunluoğlu!$A$4="Yrd. Doç. Dr.",1.5*Sayfa1!R34)</f>
        <v>0</v>
      </c>
      <c r="V34" t="b">
        <f>IF(Hotunluoğlu!$A$4="Arş. Gör.",2*Sayfa1!R34)</f>
        <v>0</v>
      </c>
      <c r="W34" t="b">
        <f>IF(Hotunluoğlu!$A$4="Öğr. Gör.",2*Sayfa1!R34)</f>
        <v>0</v>
      </c>
      <c r="X34">
        <f t="shared" si="6"/>
        <v>0</v>
      </c>
      <c r="Z34" s="1"/>
    </row>
    <row r="35" spans="3:26" s="4" customFormat="1">
      <c r="E35" s="4" t="s">
        <v>51</v>
      </c>
      <c r="F35" s="4">
        <v>20</v>
      </c>
      <c r="G35" s="4">
        <f t="shared" si="0"/>
        <v>6</v>
      </c>
      <c r="H35" s="4">
        <f t="shared" si="8"/>
        <v>6</v>
      </c>
      <c r="I35" s="4">
        <f t="shared" si="9"/>
        <v>4.5</v>
      </c>
      <c r="J35" s="4">
        <f t="shared" si="10"/>
        <v>3</v>
      </c>
      <c r="K35" s="4">
        <f t="shared" si="11"/>
        <v>1.5</v>
      </c>
      <c r="L35" s="4">
        <f t="shared" si="12"/>
        <v>1.2</v>
      </c>
      <c r="M35" s="4">
        <f>Hotunluoğlu!D39*Sayfa1!H35</f>
        <v>0</v>
      </c>
      <c r="N35" s="4">
        <f>Hotunluoğlu!E39*Sayfa1!I35</f>
        <v>0</v>
      </c>
      <c r="O35" s="4">
        <f>Hotunluoğlu!F39*Sayfa1!J35</f>
        <v>0</v>
      </c>
      <c r="P35" s="4">
        <f>Hotunluoğlu!G39*Sayfa1!K35</f>
        <v>0</v>
      </c>
      <c r="Q35" s="4">
        <f>Hotunluoğlu!H39*Sayfa1!L35</f>
        <v>0</v>
      </c>
      <c r="R35" s="1">
        <f t="shared" si="5"/>
        <v>0</v>
      </c>
      <c r="S35" t="b">
        <f>IF(Hotunluoğlu!$A$4="Prof. Dr.",1*Sayfa1!R35)</f>
        <v>0</v>
      </c>
      <c r="T35">
        <f>IF(Hotunluoğlu!$A$4="Doç. Dr.",1*Sayfa1!R35)</f>
        <v>0</v>
      </c>
      <c r="U35" t="b">
        <f>IF(Hotunluoğlu!$A$4="Yrd. Doç. Dr.",1.5*Sayfa1!R35)</f>
        <v>0</v>
      </c>
      <c r="V35" t="b">
        <f>IF(Hotunluoğlu!$A$4="Arş. Gör.",2*Sayfa1!R35)</f>
        <v>0</v>
      </c>
      <c r="W35" t="b">
        <f>IF(Hotunluoğlu!$A$4="Öğr. Gör.",2*Sayfa1!R35)</f>
        <v>0</v>
      </c>
      <c r="X35">
        <f t="shared" si="6"/>
        <v>0</v>
      </c>
      <c r="Z35" s="1"/>
    </row>
    <row r="36" spans="3:26" s="4" customFormat="1">
      <c r="E36" s="4" t="s">
        <v>52</v>
      </c>
      <c r="F36" s="4">
        <v>16</v>
      </c>
      <c r="G36" s="4">
        <f t="shared" si="0"/>
        <v>4.8</v>
      </c>
      <c r="H36" s="4">
        <f t="shared" si="8"/>
        <v>4.8</v>
      </c>
      <c r="I36" s="4">
        <f t="shared" si="9"/>
        <v>3.5999999999999996</v>
      </c>
      <c r="J36" s="4">
        <f t="shared" si="10"/>
        <v>2.4</v>
      </c>
      <c r="K36" s="4">
        <f t="shared" si="11"/>
        <v>1.2</v>
      </c>
      <c r="L36" s="4">
        <f t="shared" si="12"/>
        <v>0.96</v>
      </c>
      <c r="M36" s="4">
        <f>Hotunluoğlu!D40*Sayfa1!H36</f>
        <v>0</v>
      </c>
      <c r="N36" s="4">
        <f>Hotunluoğlu!E40*Sayfa1!I36</f>
        <v>0</v>
      </c>
      <c r="O36" s="4">
        <f>Hotunluoğlu!F40*Sayfa1!J36</f>
        <v>0</v>
      </c>
      <c r="P36" s="4">
        <f>Hotunluoğlu!G40*Sayfa1!K36</f>
        <v>0</v>
      </c>
      <c r="Q36" s="4">
        <f>Hotunluoğlu!H40*Sayfa1!L36</f>
        <v>0</v>
      </c>
      <c r="R36" s="1">
        <f t="shared" si="5"/>
        <v>0</v>
      </c>
      <c r="S36" t="b">
        <f>IF(Hotunluoğlu!$A$4="Prof. Dr.",1*Sayfa1!R36)</f>
        <v>0</v>
      </c>
      <c r="T36">
        <f>IF(Hotunluoğlu!$A$4="Doç. Dr.",1*Sayfa1!R36)</f>
        <v>0</v>
      </c>
      <c r="U36" t="b">
        <f>IF(Hotunluoğlu!$A$4="Yrd. Doç. Dr.",1.5*Sayfa1!R36)</f>
        <v>0</v>
      </c>
      <c r="V36" t="b">
        <f>IF(Hotunluoğlu!$A$4="Arş. Gör.",2*Sayfa1!R36)</f>
        <v>0</v>
      </c>
      <c r="W36" t="b">
        <f>IF(Hotunluoğlu!$A$4="Öğr. Gör.",2*Sayfa1!R36)</f>
        <v>0</v>
      </c>
      <c r="X36">
        <f t="shared" si="6"/>
        <v>0</v>
      </c>
      <c r="Z36" s="1"/>
    </row>
    <row r="37" spans="3:26" s="4" customFormat="1">
      <c r="D37" s="4" t="s">
        <v>53</v>
      </c>
      <c r="E37" s="4" t="s">
        <v>54</v>
      </c>
      <c r="F37" s="4">
        <v>8</v>
      </c>
      <c r="G37" s="4">
        <f t="shared" si="0"/>
        <v>2.4</v>
      </c>
      <c r="H37" s="4">
        <f t="shared" si="8"/>
        <v>2.4</v>
      </c>
      <c r="I37" s="4">
        <f t="shared" si="9"/>
        <v>1.7999999999999998</v>
      </c>
      <c r="J37" s="4">
        <f t="shared" si="10"/>
        <v>1.2</v>
      </c>
      <c r="K37" s="4">
        <f t="shared" si="11"/>
        <v>0.6</v>
      </c>
      <c r="L37" s="4">
        <f t="shared" si="12"/>
        <v>0.48</v>
      </c>
      <c r="M37" s="4">
        <f>Hotunluoğlu!D41*Sayfa1!H37</f>
        <v>0</v>
      </c>
      <c r="N37" s="4">
        <f>Hotunluoğlu!E41*Sayfa1!I37</f>
        <v>0</v>
      </c>
      <c r="O37" s="4">
        <f>Hotunluoğlu!F41*Sayfa1!J37</f>
        <v>0</v>
      </c>
      <c r="P37" s="4">
        <f>Hotunluoğlu!G41*Sayfa1!K37</f>
        <v>0</v>
      </c>
      <c r="Q37" s="4">
        <f>Hotunluoğlu!H41*Sayfa1!L37</f>
        <v>0</v>
      </c>
      <c r="R37" s="1">
        <f t="shared" si="5"/>
        <v>0</v>
      </c>
      <c r="S37" t="b">
        <f>IF(Hotunluoğlu!$A$4="Prof. Dr.",1*Sayfa1!R37)</f>
        <v>0</v>
      </c>
      <c r="T37">
        <f>IF(Hotunluoğlu!$A$4="Doç. Dr.",1*Sayfa1!R37)</f>
        <v>0</v>
      </c>
      <c r="U37" t="b">
        <f>IF(Hotunluoğlu!$A$4="Yrd. Doç. Dr.",1.5*Sayfa1!R37)</f>
        <v>0</v>
      </c>
      <c r="V37" t="b">
        <f>IF(Hotunluoğlu!$A$4="Arş. Gör.",2*Sayfa1!R37)</f>
        <v>0</v>
      </c>
      <c r="W37" t="b">
        <f>IF(Hotunluoğlu!$A$4="Öğr. Gör.",2*Sayfa1!R37)</f>
        <v>0</v>
      </c>
      <c r="X37">
        <f t="shared" si="6"/>
        <v>0</v>
      </c>
      <c r="Z37" s="1"/>
    </row>
    <row r="38" spans="3:26" s="4" customFormat="1">
      <c r="E38" s="4" t="s">
        <v>55</v>
      </c>
      <c r="F38" s="4">
        <v>5</v>
      </c>
      <c r="G38" s="4">
        <f t="shared" si="0"/>
        <v>1.5</v>
      </c>
      <c r="H38" s="4">
        <f t="shared" si="8"/>
        <v>1.5</v>
      </c>
      <c r="I38" s="4">
        <f t="shared" si="9"/>
        <v>1.125</v>
      </c>
      <c r="J38" s="4">
        <f t="shared" si="10"/>
        <v>0.75</v>
      </c>
      <c r="K38" s="4">
        <f t="shared" si="11"/>
        <v>0.375</v>
      </c>
      <c r="L38" s="4">
        <f t="shared" si="12"/>
        <v>0.3</v>
      </c>
      <c r="M38" s="4">
        <f>Hotunluoğlu!D42*Sayfa1!H38</f>
        <v>0</v>
      </c>
      <c r="N38" s="4">
        <f>Hotunluoğlu!E42*Sayfa1!I38</f>
        <v>0</v>
      </c>
      <c r="O38" s="4">
        <f>Hotunluoğlu!F42*Sayfa1!J38</f>
        <v>0</v>
      </c>
      <c r="P38" s="4">
        <f>Hotunluoğlu!G42*Sayfa1!K38</f>
        <v>0</v>
      </c>
      <c r="Q38" s="4">
        <f>Hotunluoğlu!H42*Sayfa1!L38</f>
        <v>0</v>
      </c>
      <c r="R38" s="1">
        <f t="shared" si="5"/>
        <v>0</v>
      </c>
      <c r="S38" t="b">
        <f>IF(Hotunluoğlu!$A$4="Prof. Dr.",1*Sayfa1!R38)</f>
        <v>0</v>
      </c>
      <c r="T38">
        <f>IF(Hotunluoğlu!$A$4="Doç. Dr.",1*Sayfa1!R38)</f>
        <v>0</v>
      </c>
      <c r="U38" t="b">
        <f>IF(Hotunluoğlu!$A$4="Yrd. Doç. Dr.",1.5*Sayfa1!R38)</f>
        <v>0</v>
      </c>
      <c r="V38" t="b">
        <f>IF(Hotunluoğlu!$A$4="Arş. Gör.",2*Sayfa1!R38)</f>
        <v>0</v>
      </c>
      <c r="W38" t="b">
        <f>IF(Hotunluoğlu!$A$4="Öğr. Gör.",2*Sayfa1!R38)</f>
        <v>0</v>
      </c>
      <c r="X38">
        <f t="shared" si="6"/>
        <v>0</v>
      </c>
      <c r="Z38" s="1"/>
    </row>
    <row r="39" spans="3:26" s="4" customFormat="1">
      <c r="E39" s="4" t="s">
        <v>56</v>
      </c>
      <c r="F39" s="4">
        <v>4</v>
      </c>
      <c r="G39" s="4">
        <f t="shared" si="0"/>
        <v>1.2</v>
      </c>
      <c r="H39" s="4">
        <f t="shared" si="8"/>
        <v>1.2</v>
      </c>
      <c r="I39" s="4">
        <f t="shared" si="9"/>
        <v>0.89999999999999991</v>
      </c>
      <c r="J39" s="4">
        <f t="shared" si="10"/>
        <v>0.6</v>
      </c>
      <c r="K39" s="4">
        <f t="shared" si="11"/>
        <v>0.3</v>
      </c>
      <c r="L39" s="4">
        <f t="shared" si="12"/>
        <v>0.24</v>
      </c>
      <c r="M39" s="4">
        <f>Hotunluoğlu!D43*Sayfa1!H39</f>
        <v>0</v>
      </c>
      <c r="N39" s="4">
        <f>Hotunluoğlu!E43*Sayfa1!I39</f>
        <v>0</v>
      </c>
      <c r="O39" s="4">
        <f>Hotunluoğlu!F43*Sayfa1!J39</f>
        <v>0</v>
      </c>
      <c r="P39" s="4">
        <f>Hotunluoğlu!G43*Sayfa1!K39</f>
        <v>0</v>
      </c>
      <c r="Q39" s="4">
        <f>Hotunluoğlu!H43*Sayfa1!L39</f>
        <v>0</v>
      </c>
      <c r="R39" s="1">
        <f t="shared" si="5"/>
        <v>0</v>
      </c>
      <c r="S39" t="b">
        <f>IF(Hotunluoğlu!$A$4="Prof. Dr.",1*Sayfa1!R39)</f>
        <v>0</v>
      </c>
      <c r="T39">
        <f>IF(Hotunluoğlu!$A$4="Doç. Dr.",1*Sayfa1!R39)</f>
        <v>0</v>
      </c>
      <c r="U39" t="b">
        <f>IF(Hotunluoğlu!$A$4="Yrd. Doç. Dr.",1.5*Sayfa1!R39)</f>
        <v>0</v>
      </c>
      <c r="V39" t="b">
        <f>IF(Hotunluoğlu!$A$4="Arş. Gör.",2*Sayfa1!R39)</f>
        <v>0</v>
      </c>
      <c r="W39" t="b">
        <f>IF(Hotunluoğlu!$A$4="Öğr. Gör.",2*Sayfa1!R39)</f>
        <v>0</v>
      </c>
      <c r="X39">
        <f t="shared" si="6"/>
        <v>0</v>
      </c>
      <c r="Z39" s="1"/>
    </row>
    <row r="40" spans="3:26" s="4" customFormat="1">
      <c r="D40" s="4" t="s">
        <v>57</v>
      </c>
      <c r="E40" s="4" t="s">
        <v>58</v>
      </c>
      <c r="F40" s="4">
        <v>40</v>
      </c>
      <c r="G40" s="4">
        <f t="shared" si="0"/>
        <v>12</v>
      </c>
      <c r="H40" s="4">
        <f t="shared" si="8"/>
        <v>12</v>
      </c>
      <c r="I40" s="4">
        <f t="shared" si="9"/>
        <v>9</v>
      </c>
      <c r="J40" s="4">
        <f t="shared" si="10"/>
        <v>6</v>
      </c>
      <c r="K40" s="4">
        <f t="shared" si="11"/>
        <v>3</v>
      </c>
      <c r="L40" s="4">
        <f t="shared" si="12"/>
        <v>2.4</v>
      </c>
      <c r="M40" s="4">
        <f>Hotunluoğlu!D44*Sayfa1!H40</f>
        <v>0</v>
      </c>
      <c r="N40" s="4">
        <f>Hotunluoğlu!E44*Sayfa1!I40</f>
        <v>0</v>
      </c>
      <c r="O40" s="4">
        <f>Hotunluoğlu!F44*Sayfa1!J40</f>
        <v>0</v>
      </c>
      <c r="P40" s="4">
        <f>Hotunluoğlu!G44*Sayfa1!K40</f>
        <v>0</v>
      </c>
      <c r="Q40" s="4">
        <f>Hotunluoğlu!H44*Sayfa1!L40</f>
        <v>0</v>
      </c>
      <c r="R40" s="1">
        <f t="shared" si="5"/>
        <v>0</v>
      </c>
      <c r="S40" t="b">
        <f>IF(Hotunluoğlu!$A$4="Prof. Dr.",1*Sayfa1!R40)</f>
        <v>0</v>
      </c>
      <c r="T40">
        <f>IF(Hotunluoğlu!$A$4="Doç. Dr.",1*Sayfa1!R40)</f>
        <v>0</v>
      </c>
      <c r="U40" t="b">
        <f>IF(Hotunluoğlu!$A$4="Yrd. Doç. Dr.",1.5*Sayfa1!R40)</f>
        <v>0</v>
      </c>
      <c r="V40" t="b">
        <f>IF(Hotunluoğlu!$A$4="Arş. Gör.",2*Sayfa1!R40)</f>
        <v>0</v>
      </c>
      <c r="W40" t="b">
        <f>IF(Hotunluoğlu!$A$4="Öğr. Gör.",2*Sayfa1!R40)</f>
        <v>0</v>
      </c>
      <c r="X40">
        <f t="shared" si="6"/>
        <v>0</v>
      </c>
      <c r="Z40" s="1"/>
    </row>
    <row r="41" spans="3:26" s="4" customFormat="1">
      <c r="E41" s="4" t="s">
        <v>59</v>
      </c>
      <c r="F41" s="4">
        <v>20</v>
      </c>
      <c r="G41" s="4">
        <f t="shared" si="0"/>
        <v>6</v>
      </c>
      <c r="H41" s="4">
        <f t="shared" si="8"/>
        <v>6</v>
      </c>
      <c r="I41" s="4">
        <f t="shared" si="9"/>
        <v>4.5</v>
      </c>
      <c r="J41" s="4">
        <f t="shared" si="10"/>
        <v>3</v>
      </c>
      <c r="K41" s="4">
        <f t="shared" si="11"/>
        <v>1.5</v>
      </c>
      <c r="L41" s="4">
        <f t="shared" si="12"/>
        <v>1.2</v>
      </c>
      <c r="M41" s="4">
        <f>Hotunluoğlu!D45*Sayfa1!H41</f>
        <v>0</v>
      </c>
      <c r="N41" s="4">
        <f>Hotunluoğlu!E45*Sayfa1!I41</f>
        <v>0</v>
      </c>
      <c r="O41" s="4">
        <f>Hotunluoğlu!F45*Sayfa1!J41</f>
        <v>0</v>
      </c>
      <c r="P41" s="4">
        <f>Hotunluoğlu!G45*Sayfa1!K41</f>
        <v>0</v>
      </c>
      <c r="Q41" s="4">
        <f>Hotunluoğlu!H45*Sayfa1!L41</f>
        <v>0</v>
      </c>
      <c r="R41" s="1">
        <f t="shared" si="5"/>
        <v>0</v>
      </c>
      <c r="S41" t="b">
        <f>IF(Hotunluoğlu!$A$4="Prof. Dr.",1*Sayfa1!R41)</f>
        <v>0</v>
      </c>
      <c r="T41">
        <f>IF(Hotunluoğlu!$A$4="Doç. Dr.",1*Sayfa1!R41)</f>
        <v>0</v>
      </c>
      <c r="U41" t="b">
        <f>IF(Hotunluoğlu!$A$4="Yrd. Doç. Dr.",1.5*Sayfa1!R41)</f>
        <v>0</v>
      </c>
      <c r="V41" t="b">
        <f>IF(Hotunluoğlu!$A$4="Arş. Gör.",2*Sayfa1!R41)</f>
        <v>0</v>
      </c>
      <c r="W41" t="b">
        <f>IF(Hotunluoğlu!$A$4="Öğr. Gör.",2*Sayfa1!R41)</f>
        <v>0</v>
      </c>
      <c r="X41">
        <f t="shared" si="6"/>
        <v>0</v>
      </c>
      <c r="Z41" s="1"/>
    </row>
    <row r="42" spans="3:26" s="4" customFormat="1">
      <c r="D42" s="4" t="s">
        <v>60</v>
      </c>
      <c r="E42" s="4" t="s">
        <v>58</v>
      </c>
      <c r="F42" s="4">
        <v>20</v>
      </c>
      <c r="G42" s="4">
        <f t="shared" si="0"/>
        <v>6</v>
      </c>
      <c r="H42" s="4">
        <f t="shared" si="8"/>
        <v>6</v>
      </c>
      <c r="I42" s="4">
        <f t="shared" si="9"/>
        <v>4.5</v>
      </c>
      <c r="J42" s="4">
        <f t="shared" si="10"/>
        <v>3</v>
      </c>
      <c r="K42" s="4">
        <f t="shared" si="11"/>
        <v>1.5</v>
      </c>
      <c r="L42" s="4">
        <f t="shared" si="12"/>
        <v>1.2</v>
      </c>
      <c r="M42" s="4">
        <f>Hotunluoğlu!D46*Sayfa1!H42</f>
        <v>0</v>
      </c>
      <c r="N42" s="4">
        <f>Hotunluoğlu!E46*Sayfa1!I42</f>
        <v>0</v>
      </c>
      <c r="O42" s="4">
        <f>Hotunluoğlu!F46*Sayfa1!J42</f>
        <v>0</v>
      </c>
      <c r="P42" s="4">
        <f>Hotunluoğlu!G46*Sayfa1!K42</f>
        <v>0</v>
      </c>
      <c r="Q42" s="4">
        <f>Hotunluoğlu!H46*Sayfa1!L42</f>
        <v>0</v>
      </c>
      <c r="R42" s="1">
        <f t="shared" si="5"/>
        <v>0</v>
      </c>
      <c r="S42" t="b">
        <f>IF(Hotunluoğlu!$A$4="Prof. Dr.",1*Sayfa1!R42)</f>
        <v>0</v>
      </c>
      <c r="T42">
        <f>IF(Hotunluoğlu!$A$4="Doç. Dr.",1*Sayfa1!R42)</f>
        <v>0</v>
      </c>
      <c r="U42" t="b">
        <f>IF(Hotunluoğlu!$A$4="Yrd. Doç. Dr.",1.5*Sayfa1!R42)</f>
        <v>0</v>
      </c>
      <c r="V42" t="b">
        <f>IF(Hotunluoğlu!$A$4="Arş. Gör.",2*Sayfa1!R42)</f>
        <v>0</v>
      </c>
      <c r="W42" t="b">
        <f>IF(Hotunluoğlu!$A$4="Öğr. Gör.",2*Sayfa1!R42)</f>
        <v>0</v>
      </c>
      <c r="X42">
        <f t="shared" si="6"/>
        <v>0</v>
      </c>
      <c r="Z42" s="1"/>
    </row>
    <row r="43" spans="3:26" s="4" customFormat="1">
      <c r="E43" s="4" t="s">
        <v>59</v>
      </c>
      <c r="F43" s="4">
        <v>5</v>
      </c>
      <c r="G43" s="4">
        <f t="shared" si="0"/>
        <v>1.5</v>
      </c>
      <c r="H43" s="4">
        <f t="shared" si="8"/>
        <v>1.5</v>
      </c>
      <c r="I43" s="4">
        <f t="shared" si="9"/>
        <v>1.125</v>
      </c>
      <c r="J43" s="4">
        <f t="shared" si="10"/>
        <v>0.75</v>
      </c>
      <c r="K43" s="4">
        <f t="shared" si="11"/>
        <v>0.375</v>
      </c>
      <c r="L43" s="4">
        <f t="shared" si="12"/>
        <v>0.3</v>
      </c>
      <c r="M43" s="4">
        <f>Hotunluoğlu!D47*Sayfa1!H43</f>
        <v>0</v>
      </c>
      <c r="N43" s="4">
        <f>Hotunluoğlu!E47*Sayfa1!I43</f>
        <v>0</v>
      </c>
      <c r="O43" s="4">
        <f>Hotunluoğlu!F47*Sayfa1!J43</f>
        <v>0</v>
      </c>
      <c r="P43" s="4">
        <f>Hotunluoğlu!G47*Sayfa1!K43</f>
        <v>0</v>
      </c>
      <c r="Q43" s="4">
        <f>Hotunluoğlu!H47*Sayfa1!L43</f>
        <v>0</v>
      </c>
      <c r="R43" s="1">
        <f t="shared" si="5"/>
        <v>0</v>
      </c>
      <c r="S43" t="b">
        <f>IF(Hotunluoğlu!$A$4="Prof. Dr.",1*Sayfa1!R43)</f>
        <v>0</v>
      </c>
      <c r="T43">
        <f>IF(Hotunluoğlu!$A$4="Doç. Dr.",1*Sayfa1!R43)</f>
        <v>0</v>
      </c>
      <c r="U43" t="b">
        <f>IF(Hotunluoğlu!$A$4="Yrd. Doç. Dr.",1.5*Sayfa1!R43)</f>
        <v>0</v>
      </c>
      <c r="V43" t="b">
        <f>IF(Hotunluoğlu!$A$4="Arş. Gör.",2*Sayfa1!R43)</f>
        <v>0</v>
      </c>
      <c r="W43" t="b">
        <f>IF(Hotunluoğlu!$A$4="Öğr. Gör.",2*Sayfa1!R43)</f>
        <v>0</v>
      </c>
      <c r="X43">
        <f t="shared" si="6"/>
        <v>0</v>
      </c>
      <c r="Z43" s="1"/>
    </row>
    <row r="44" spans="3:26" s="6" customFormat="1">
      <c r="C44" s="6" t="s">
        <v>61</v>
      </c>
      <c r="D44" s="6" t="s">
        <v>62</v>
      </c>
      <c r="E44" s="6" t="s">
        <v>63</v>
      </c>
      <c r="F44" s="6">
        <v>30</v>
      </c>
      <c r="G44" s="6">
        <f t="shared" si="0"/>
        <v>9</v>
      </c>
      <c r="H44" s="6">
        <f t="shared" si="8"/>
        <v>9</v>
      </c>
      <c r="I44" s="6">
        <f t="shared" si="9"/>
        <v>6.75</v>
      </c>
      <c r="J44" s="6">
        <f t="shared" si="10"/>
        <v>4.5</v>
      </c>
      <c r="K44" s="6">
        <f t="shared" si="11"/>
        <v>2.25</v>
      </c>
      <c r="L44" s="6">
        <f t="shared" si="12"/>
        <v>1.8</v>
      </c>
      <c r="M44" s="6">
        <f>Hotunluoğlu!D48*Sayfa1!H44</f>
        <v>0</v>
      </c>
      <c r="N44" s="6">
        <f>Hotunluoğlu!E48*Sayfa1!I44</f>
        <v>0</v>
      </c>
      <c r="O44" s="6">
        <f>Hotunluoğlu!F48*Sayfa1!J44</f>
        <v>0</v>
      </c>
      <c r="P44" s="6">
        <f>Hotunluoğlu!G48*Sayfa1!K44</f>
        <v>0</v>
      </c>
      <c r="Q44" s="6">
        <f>Hotunluoğlu!H48*Sayfa1!L44</f>
        <v>0</v>
      </c>
      <c r="R44" s="1">
        <f t="shared" si="5"/>
        <v>0</v>
      </c>
      <c r="S44" t="b">
        <f>IF(Hotunluoğlu!$A$4="Prof. Dr.",1*Sayfa1!R44)</f>
        <v>0</v>
      </c>
      <c r="T44">
        <f>IF(Hotunluoğlu!$A$4="Doç. Dr.",1*Sayfa1!R44)</f>
        <v>0</v>
      </c>
      <c r="U44" t="b">
        <f>IF(Hotunluoğlu!$A$4="Yrd. Doç. Dr.",1.5*Sayfa1!R44)</f>
        <v>0</v>
      </c>
      <c r="V44" t="b">
        <f>IF(Hotunluoğlu!$A$4="Arş. Gör.",2*Sayfa1!R44)</f>
        <v>0</v>
      </c>
      <c r="W44" t="b">
        <f>IF(Hotunluoğlu!$A$4="Öğr. Gör.",2*Sayfa1!R44)</f>
        <v>0</v>
      </c>
      <c r="X44">
        <f t="shared" si="6"/>
        <v>0</v>
      </c>
      <c r="Y44" s="6">
        <f>SUM(X44:X50)</f>
        <v>0</v>
      </c>
      <c r="Z44" s="1">
        <f t="shared" si="7"/>
        <v>0</v>
      </c>
    </row>
    <row r="45" spans="3:26" s="6" customFormat="1">
      <c r="E45" s="6" t="s">
        <v>64</v>
      </c>
      <c r="F45" s="6">
        <v>15</v>
      </c>
      <c r="G45" s="6">
        <f t="shared" si="0"/>
        <v>4.5</v>
      </c>
      <c r="H45" s="6">
        <f t="shared" si="8"/>
        <v>4.5</v>
      </c>
      <c r="I45" s="6">
        <f t="shared" si="9"/>
        <v>3.375</v>
      </c>
      <c r="J45" s="6">
        <f t="shared" si="10"/>
        <v>2.25</v>
      </c>
      <c r="K45" s="6">
        <f t="shared" si="11"/>
        <v>1.125</v>
      </c>
      <c r="L45" s="6">
        <f t="shared" si="12"/>
        <v>0.9</v>
      </c>
      <c r="M45" s="6">
        <f>Hotunluoğlu!D49*Sayfa1!H45</f>
        <v>0</v>
      </c>
      <c r="N45" s="6">
        <f>Hotunluoğlu!E49*Sayfa1!I45</f>
        <v>0</v>
      </c>
      <c r="O45" s="6">
        <f>Hotunluoğlu!F49*Sayfa1!J45</f>
        <v>0</v>
      </c>
      <c r="P45" s="6">
        <f>Hotunluoğlu!G49*Sayfa1!K45</f>
        <v>0</v>
      </c>
      <c r="Q45" s="6">
        <f>Hotunluoğlu!H49*Sayfa1!L45</f>
        <v>0</v>
      </c>
      <c r="R45" s="1">
        <f t="shared" si="5"/>
        <v>0</v>
      </c>
      <c r="S45" t="b">
        <f>IF(Hotunluoğlu!$A$4="Prof. Dr.",1*Sayfa1!R45)</f>
        <v>0</v>
      </c>
      <c r="T45">
        <f>IF(Hotunluoğlu!$A$4="Doç. Dr.",1*Sayfa1!R45)</f>
        <v>0</v>
      </c>
      <c r="U45" t="b">
        <f>IF(Hotunluoğlu!$A$4="Yrd. Doç. Dr.",1.5*Sayfa1!R45)</f>
        <v>0</v>
      </c>
      <c r="V45" t="b">
        <f>IF(Hotunluoğlu!$A$4="Arş. Gör.",2*Sayfa1!R45)</f>
        <v>0</v>
      </c>
      <c r="W45" t="b">
        <f>IF(Hotunluoğlu!$A$4="Öğr. Gör.",2*Sayfa1!R45)</f>
        <v>0</v>
      </c>
      <c r="X45">
        <f t="shared" si="6"/>
        <v>0</v>
      </c>
      <c r="Z45" s="1"/>
    </row>
    <row r="46" spans="3:26" s="6" customFormat="1">
      <c r="E46" s="6" t="s">
        <v>65</v>
      </c>
      <c r="F46" s="6">
        <v>10</v>
      </c>
      <c r="G46" s="6">
        <f t="shared" si="0"/>
        <v>3</v>
      </c>
      <c r="H46" s="6">
        <f>G46</f>
        <v>3</v>
      </c>
      <c r="I46" s="6">
        <f t="shared" si="9"/>
        <v>2.25</v>
      </c>
      <c r="J46" s="6">
        <f t="shared" si="10"/>
        <v>1.5</v>
      </c>
      <c r="K46" s="6">
        <f t="shared" si="11"/>
        <v>0.75</v>
      </c>
      <c r="L46" s="6">
        <f t="shared" si="12"/>
        <v>0.6</v>
      </c>
      <c r="M46" s="6">
        <f>Hotunluoğlu!D50*Sayfa1!H46</f>
        <v>0</v>
      </c>
      <c r="N46" s="6">
        <f>Hotunluoğlu!E50*Sayfa1!I46</f>
        <v>0</v>
      </c>
      <c r="O46" s="6">
        <f>Hotunluoğlu!F50*Sayfa1!J46</f>
        <v>0</v>
      </c>
      <c r="P46" s="6">
        <f>Hotunluoğlu!G50*Sayfa1!K46</f>
        <v>0</v>
      </c>
      <c r="Q46" s="6">
        <f>Hotunluoğlu!H50*Sayfa1!L46</f>
        <v>0</v>
      </c>
      <c r="R46" s="1">
        <f t="shared" si="5"/>
        <v>0</v>
      </c>
      <c r="S46" t="b">
        <f>IF(Hotunluoğlu!$A$4="Prof. Dr.",1*Sayfa1!R46)</f>
        <v>0</v>
      </c>
      <c r="T46">
        <f>IF(Hotunluoğlu!$A$4="Doç. Dr.",1*Sayfa1!R46)</f>
        <v>0</v>
      </c>
      <c r="U46" t="b">
        <f>IF(Hotunluoğlu!$A$4="Yrd. Doç. Dr.",1.5*Sayfa1!R46)</f>
        <v>0</v>
      </c>
      <c r="V46" t="b">
        <f>IF(Hotunluoğlu!$A$4="Arş. Gör.",2*Sayfa1!R46)</f>
        <v>0</v>
      </c>
      <c r="W46" t="b">
        <f>IF(Hotunluoğlu!$A$4="Öğr. Gör.",2*Sayfa1!R46)</f>
        <v>0</v>
      </c>
      <c r="X46">
        <f t="shared" si="6"/>
        <v>0</v>
      </c>
      <c r="Z46" s="1"/>
    </row>
    <row r="47" spans="3:26" s="6" customFormat="1">
      <c r="D47" s="6" t="s">
        <v>66</v>
      </c>
      <c r="E47" s="6" t="s">
        <v>64</v>
      </c>
      <c r="F47" s="6">
        <v>20</v>
      </c>
      <c r="G47" s="6">
        <f t="shared" si="0"/>
        <v>6</v>
      </c>
      <c r="H47" s="6">
        <f t="shared" si="8"/>
        <v>6</v>
      </c>
      <c r="I47" s="6">
        <f t="shared" si="9"/>
        <v>4.5</v>
      </c>
      <c r="J47" s="6">
        <f t="shared" si="10"/>
        <v>3</v>
      </c>
      <c r="K47" s="6">
        <f t="shared" si="11"/>
        <v>1.5</v>
      </c>
      <c r="L47" s="6">
        <f t="shared" si="12"/>
        <v>1.2</v>
      </c>
      <c r="M47" s="6">
        <f>Hotunluoğlu!D51*Sayfa1!H47</f>
        <v>0</v>
      </c>
      <c r="N47" s="6">
        <f>Hotunluoğlu!E51*Sayfa1!I47</f>
        <v>0</v>
      </c>
      <c r="O47" s="6">
        <f>Hotunluoğlu!F51*Sayfa1!J47</f>
        <v>0</v>
      </c>
      <c r="P47" s="6">
        <f>Hotunluoğlu!G51*Sayfa1!K47</f>
        <v>0</v>
      </c>
      <c r="Q47" s="6">
        <f>Hotunluoğlu!H51*Sayfa1!L47</f>
        <v>0</v>
      </c>
      <c r="R47" s="1">
        <f t="shared" si="5"/>
        <v>0</v>
      </c>
      <c r="S47" t="b">
        <f>IF(Hotunluoğlu!$A$4="Prof. Dr.",1*Sayfa1!R47)</f>
        <v>0</v>
      </c>
      <c r="T47">
        <f>IF(Hotunluoğlu!$A$4="Doç. Dr.",1*Sayfa1!R47)</f>
        <v>0</v>
      </c>
      <c r="U47" t="b">
        <f>IF(Hotunluoğlu!$A$4="Yrd. Doç. Dr.",1.5*Sayfa1!R47)</f>
        <v>0</v>
      </c>
      <c r="V47" t="b">
        <f>IF(Hotunluoğlu!$A$4="Arş. Gör.",2*Sayfa1!R47)</f>
        <v>0</v>
      </c>
      <c r="W47" t="b">
        <f>IF(Hotunluoğlu!$A$4="Öğr. Gör.",2*Sayfa1!R47)</f>
        <v>0</v>
      </c>
      <c r="X47">
        <f t="shared" si="6"/>
        <v>0</v>
      </c>
      <c r="Z47" s="1"/>
    </row>
    <row r="48" spans="3:26" s="6" customFormat="1">
      <c r="E48" s="6" t="s">
        <v>67</v>
      </c>
      <c r="F48" s="6">
        <v>15</v>
      </c>
      <c r="G48" s="6">
        <f t="shared" si="0"/>
        <v>4.5</v>
      </c>
      <c r="H48" s="6">
        <f t="shared" si="8"/>
        <v>4.5</v>
      </c>
      <c r="I48" s="6">
        <f t="shared" si="9"/>
        <v>3.375</v>
      </c>
      <c r="J48" s="6">
        <f t="shared" si="10"/>
        <v>2.25</v>
      </c>
      <c r="K48" s="6">
        <f t="shared" si="11"/>
        <v>1.125</v>
      </c>
      <c r="L48" s="6">
        <f t="shared" si="12"/>
        <v>0.9</v>
      </c>
      <c r="M48" s="6">
        <f>Hotunluoğlu!D52*Sayfa1!H48</f>
        <v>0</v>
      </c>
      <c r="N48" s="6">
        <f>Hotunluoğlu!E52*Sayfa1!I48</f>
        <v>0</v>
      </c>
      <c r="O48" s="6">
        <f>Hotunluoğlu!F52*Sayfa1!J48</f>
        <v>0</v>
      </c>
      <c r="P48" s="6">
        <f>Hotunluoğlu!G52*Sayfa1!K48</f>
        <v>0</v>
      </c>
      <c r="Q48" s="6">
        <f>Hotunluoğlu!H52*Sayfa1!L48</f>
        <v>0</v>
      </c>
      <c r="R48" s="1">
        <f t="shared" si="5"/>
        <v>0</v>
      </c>
      <c r="S48" t="b">
        <f>IF(Hotunluoğlu!$A$4="Prof. Dr.",1*Sayfa1!R48)</f>
        <v>0</v>
      </c>
      <c r="T48">
        <f>IF(Hotunluoğlu!$A$4="Doç. Dr.",1*Sayfa1!R48)</f>
        <v>0</v>
      </c>
      <c r="U48" t="b">
        <f>IF(Hotunluoğlu!$A$4="Yrd. Doç. Dr.",1.5*Sayfa1!R48)</f>
        <v>0</v>
      </c>
      <c r="V48" t="b">
        <f>IF(Hotunluoğlu!$A$4="Arş. Gör.",2*Sayfa1!R48)</f>
        <v>0</v>
      </c>
      <c r="W48" t="b">
        <f>IF(Hotunluoğlu!$A$4="Öğr. Gör.",2*Sayfa1!R48)</f>
        <v>0</v>
      </c>
      <c r="X48">
        <f t="shared" si="6"/>
        <v>0</v>
      </c>
      <c r="Z48" s="1"/>
    </row>
    <row r="49" spans="3:26" s="6" customFormat="1">
      <c r="E49" s="6" t="s">
        <v>65</v>
      </c>
      <c r="F49" s="6">
        <v>10</v>
      </c>
      <c r="G49" s="6">
        <f t="shared" si="0"/>
        <v>3</v>
      </c>
      <c r="H49" s="6">
        <f t="shared" si="8"/>
        <v>3</v>
      </c>
      <c r="I49" s="6">
        <f t="shared" si="9"/>
        <v>2.25</v>
      </c>
      <c r="J49" s="6">
        <f t="shared" si="10"/>
        <v>1.5</v>
      </c>
      <c r="K49" s="6">
        <f t="shared" si="11"/>
        <v>0.75</v>
      </c>
      <c r="L49" s="6">
        <f t="shared" si="12"/>
        <v>0.6</v>
      </c>
      <c r="M49" s="6">
        <f>Hotunluoğlu!D53*Sayfa1!H49</f>
        <v>0</v>
      </c>
      <c r="N49" s="6">
        <f>Hotunluoğlu!E53*Sayfa1!I49</f>
        <v>0</v>
      </c>
      <c r="O49" s="6">
        <f>Hotunluoğlu!F53*Sayfa1!J49</f>
        <v>0</v>
      </c>
      <c r="P49" s="6">
        <f>Hotunluoğlu!G53*Sayfa1!K49</f>
        <v>0</v>
      </c>
      <c r="Q49" s="6">
        <f>Hotunluoğlu!H53*Sayfa1!L49</f>
        <v>0</v>
      </c>
      <c r="R49" s="1">
        <f t="shared" si="5"/>
        <v>0</v>
      </c>
      <c r="S49" t="b">
        <f>IF(Hotunluoğlu!$A$4="Prof. Dr.",1*Sayfa1!R49)</f>
        <v>0</v>
      </c>
      <c r="T49">
        <f>IF(Hotunluoğlu!$A$4="Doç. Dr.",1*Sayfa1!R49)</f>
        <v>0</v>
      </c>
      <c r="U49" t="b">
        <f>IF(Hotunluoğlu!$A$4="Yrd. Doç. Dr.",1.5*Sayfa1!R49)</f>
        <v>0</v>
      </c>
      <c r="V49" t="b">
        <f>IF(Hotunluoğlu!$A$4="Arş. Gör.",2*Sayfa1!R49)</f>
        <v>0</v>
      </c>
      <c r="W49" t="b">
        <f>IF(Hotunluoğlu!$A$4="Öğr. Gör.",2*Sayfa1!R49)</f>
        <v>0</v>
      </c>
      <c r="X49">
        <f t="shared" si="6"/>
        <v>0</v>
      </c>
      <c r="Z49" s="1"/>
    </row>
    <row r="50" spans="3:26" s="6" customFormat="1">
      <c r="D50" s="6" t="s">
        <v>68</v>
      </c>
      <c r="E50" s="6" t="s">
        <v>69</v>
      </c>
      <c r="F50" s="6">
        <v>30</v>
      </c>
      <c r="G50" s="6">
        <f t="shared" si="0"/>
        <v>9</v>
      </c>
      <c r="H50" s="6">
        <f t="shared" si="8"/>
        <v>9</v>
      </c>
      <c r="I50" s="6">
        <f t="shared" si="9"/>
        <v>6.75</v>
      </c>
      <c r="J50" s="6">
        <f t="shared" si="10"/>
        <v>4.5</v>
      </c>
      <c r="K50" s="6">
        <f t="shared" si="11"/>
        <v>2.25</v>
      </c>
      <c r="L50" s="6">
        <f t="shared" si="12"/>
        <v>1.8</v>
      </c>
      <c r="M50" s="6">
        <f>Hotunluoğlu!D54*Sayfa1!H50</f>
        <v>0</v>
      </c>
      <c r="N50" s="6">
        <f>Hotunluoğlu!E54*Sayfa1!I50</f>
        <v>0</v>
      </c>
      <c r="O50" s="6">
        <f>Hotunluoğlu!F54*Sayfa1!J50</f>
        <v>0</v>
      </c>
      <c r="P50" s="6">
        <f>Hotunluoğlu!G54*Sayfa1!K50</f>
        <v>0</v>
      </c>
      <c r="Q50" s="6">
        <f>Hotunluoğlu!H54*Sayfa1!L50</f>
        <v>0</v>
      </c>
      <c r="R50" s="1">
        <f t="shared" si="5"/>
        <v>0</v>
      </c>
      <c r="S50" t="b">
        <f>IF(Hotunluoğlu!$A$4="Prof. Dr.",1*Sayfa1!R50)</f>
        <v>0</v>
      </c>
      <c r="T50">
        <f>IF(Hotunluoğlu!$A$4="Doç. Dr.",1*Sayfa1!R50)</f>
        <v>0</v>
      </c>
      <c r="U50" t="b">
        <f>IF(Hotunluoğlu!$A$4="Yrd. Doç. Dr.",1.5*Sayfa1!R50)</f>
        <v>0</v>
      </c>
      <c r="V50" t="b">
        <f>IF(Hotunluoğlu!$A$4="Arş. Gör.",2*Sayfa1!R50)</f>
        <v>0</v>
      </c>
      <c r="W50" t="b">
        <f>IF(Hotunluoğlu!$A$4="Öğr. Gör.",2*Sayfa1!R50)</f>
        <v>0</v>
      </c>
      <c r="X50">
        <f t="shared" si="6"/>
        <v>0</v>
      </c>
      <c r="Z50" s="1"/>
    </row>
    <row r="51" spans="3:26" s="7" customFormat="1">
      <c r="C51" s="7" t="s">
        <v>70</v>
      </c>
      <c r="D51" s="7" t="s">
        <v>71</v>
      </c>
      <c r="E51" s="7" t="s">
        <v>72</v>
      </c>
      <c r="F51" s="7">
        <v>60</v>
      </c>
      <c r="G51" s="7">
        <f t="shared" si="0"/>
        <v>18</v>
      </c>
      <c r="H51" s="7">
        <f t="shared" si="8"/>
        <v>18</v>
      </c>
      <c r="I51" s="7">
        <f t="shared" si="9"/>
        <v>13.5</v>
      </c>
      <c r="J51" s="7">
        <f t="shared" si="10"/>
        <v>9</v>
      </c>
      <c r="K51" s="7">
        <f t="shared" si="11"/>
        <v>4.5</v>
      </c>
      <c r="L51" s="7">
        <f t="shared" si="12"/>
        <v>3.6</v>
      </c>
      <c r="M51" s="7">
        <f>Hotunluoğlu!D55*Sayfa1!H51</f>
        <v>0</v>
      </c>
      <c r="N51" s="7">
        <f>Hotunluoğlu!E55*Sayfa1!I51</f>
        <v>0</v>
      </c>
      <c r="O51" s="7">
        <f>Hotunluoğlu!F55*Sayfa1!J51</f>
        <v>0</v>
      </c>
      <c r="P51" s="7">
        <f>Hotunluoğlu!G55*Sayfa1!K51</f>
        <v>0</v>
      </c>
      <c r="Q51" s="7">
        <f>Hotunluoğlu!H55*Sayfa1!L51</f>
        <v>0</v>
      </c>
      <c r="R51" s="1">
        <f t="shared" si="5"/>
        <v>0</v>
      </c>
      <c r="S51" t="b">
        <f>IF(Hotunluoğlu!$A$4="Prof. Dr.",1*Sayfa1!R51)</f>
        <v>0</v>
      </c>
      <c r="T51">
        <f>IF(Hotunluoğlu!$A$4="Doç. Dr.",1*Sayfa1!R51)</f>
        <v>0</v>
      </c>
      <c r="U51" t="b">
        <f>IF(Hotunluoğlu!$A$4="Yrd. Doç. Dr.",1.5*Sayfa1!R51)</f>
        <v>0</v>
      </c>
      <c r="V51" t="b">
        <f>IF(Hotunluoğlu!$A$4="Arş. Gör.",2*Sayfa1!R51)</f>
        <v>0</v>
      </c>
      <c r="W51" t="b">
        <f>IF(Hotunluoğlu!$A$4="Öğr. Gör.",2*Sayfa1!R51)</f>
        <v>0</v>
      </c>
      <c r="X51">
        <f t="shared" si="6"/>
        <v>0</v>
      </c>
      <c r="Y51" s="7">
        <f>SUM(X51:X54)</f>
        <v>0</v>
      </c>
      <c r="Z51" s="1">
        <f t="shared" si="7"/>
        <v>0</v>
      </c>
    </row>
    <row r="52" spans="3:26" s="7" customFormat="1">
      <c r="E52" s="7" t="s">
        <v>73</v>
      </c>
      <c r="F52" s="7">
        <v>30</v>
      </c>
      <c r="G52" s="7">
        <f t="shared" si="0"/>
        <v>9</v>
      </c>
      <c r="H52" s="7">
        <f t="shared" si="8"/>
        <v>9</v>
      </c>
      <c r="I52" s="7">
        <f t="shared" si="9"/>
        <v>6.75</v>
      </c>
      <c r="J52" s="7">
        <f t="shared" si="10"/>
        <v>4.5</v>
      </c>
      <c r="K52" s="7">
        <f t="shared" si="11"/>
        <v>2.25</v>
      </c>
      <c r="L52" s="7">
        <f t="shared" si="12"/>
        <v>1.8</v>
      </c>
      <c r="M52" s="7">
        <f>Hotunluoğlu!D56*Sayfa1!H52</f>
        <v>0</v>
      </c>
      <c r="N52" s="7">
        <f>Hotunluoğlu!E56*Sayfa1!I52</f>
        <v>0</v>
      </c>
      <c r="O52" s="7">
        <f>Hotunluoğlu!F56*Sayfa1!J52</f>
        <v>0</v>
      </c>
      <c r="P52" s="7">
        <f>Hotunluoğlu!G56*Sayfa1!K52</f>
        <v>0</v>
      </c>
      <c r="Q52" s="7">
        <f>Hotunluoğlu!H56*Sayfa1!L52</f>
        <v>0</v>
      </c>
      <c r="R52" s="1">
        <f t="shared" si="5"/>
        <v>0</v>
      </c>
      <c r="S52" t="b">
        <f>IF(Hotunluoğlu!$A$4="Prof. Dr.",1*Sayfa1!R52)</f>
        <v>0</v>
      </c>
      <c r="T52">
        <f>IF(Hotunluoğlu!$A$4="Doç. Dr.",1*Sayfa1!R52)</f>
        <v>0</v>
      </c>
      <c r="U52" t="b">
        <f>IF(Hotunluoğlu!$A$4="Yrd. Doç. Dr.",1.5*Sayfa1!R52)</f>
        <v>0</v>
      </c>
      <c r="V52" t="b">
        <f>IF(Hotunluoğlu!$A$4="Arş. Gör.",2*Sayfa1!R52)</f>
        <v>0</v>
      </c>
      <c r="W52" t="b">
        <f>IF(Hotunluoğlu!$A$4="Öğr. Gör.",2*Sayfa1!R52)</f>
        <v>0</v>
      </c>
      <c r="X52">
        <f t="shared" si="6"/>
        <v>0</v>
      </c>
      <c r="Z52" s="1"/>
    </row>
    <row r="53" spans="3:26" s="7" customFormat="1">
      <c r="D53" s="7" t="s">
        <v>74</v>
      </c>
      <c r="E53" s="7" t="s">
        <v>75</v>
      </c>
      <c r="F53" s="7">
        <v>15</v>
      </c>
      <c r="G53" s="7">
        <f t="shared" si="0"/>
        <v>4.5</v>
      </c>
      <c r="H53" s="7">
        <f t="shared" si="8"/>
        <v>4.5</v>
      </c>
      <c r="I53" s="7">
        <f t="shared" si="9"/>
        <v>3.375</v>
      </c>
      <c r="J53" s="7">
        <f t="shared" si="10"/>
        <v>2.25</v>
      </c>
      <c r="K53" s="7">
        <f t="shared" si="11"/>
        <v>1.125</v>
      </c>
      <c r="L53" s="7">
        <f t="shared" si="12"/>
        <v>0.9</v>
      </c>
      <c r="M53" s="7">
        <f>Hotunluoğlu!D57*Sayfa1!H53</f>
        <v>0</v>
      </c>
      <c r="N53" s="7">
        <f>Hotunluoğlu!E57*Sayfa1!I53</f>
        <v>0</v>
      </c>
      <c r="O53" s="7">
        <f>Hotunluoğlu!F57*Sayfa1!J53</f>
        <v>0</v>
      </c>
      <c r="P53" s="7">
        <f>Hotunluoğlu!G57*Sayfa1!K53</f>
        <v>0</v>
      </c>
      <c r="Q53" s="7">
        <f>Hotunluoğlu!H57*Sayfa1!L53</f>
        <v>0</v>
      </c>
      <c r="R53" s="1">
        <f t="shared" si="5"/>
        <v>0</v>
      </c>
      <c r="S53" t="b">
        <f>IF(Hotunluoğlu!$A$4="Prof. Dr.",1*Sayfa1!R53)</f>
        <v>0</v>
      </c>
      <c r="T53">
        <f>IF(Hotunluoğlu!$A$4="Doç. Dr.",1*Sayfa1!R53)</f>
        <v>0</v>
      </c>
      <c r="U53" t="b">
        <f>IF(Hotunluoğlu!$A$4="Yrd. Doç. Dr.",1.5*Sayfa1!R53)</f>
        <v>0</v>
      </c>
      <c r="V53" t="b">
        <f>IF(Hotunluoğlu!$A$4="Arş. Gör.",2*Sayfa1!R53)</f>
        <v>0</v>
      </c>
      <c r="W53" t="b">
        <f>IF(Hotunluoğlu!$A$4="Öğr. Gör.",2*Sayfa1!R53)</f>
        <v>0</v>
      </c>
      <c r="X53">
        <f t="shared" si="6"/>
        <v>0</v>
      </c>
      <c r="Z53" s="1"/>
    </row>
    <row r="54" spans="3:26" s="7" customFormat="1">
      <c r="E54" s="7" t="s">
        <v>76</v>
      </c>
      <c r="F54" s="7">
        <v>10</v>
      </c>
      <c r="G54" s="7">
        <f t="shared" si="0"/>
        <v>3</v>
      </c>
      <c r="H54" s="7">
        <f t="shared" si="8"/>
        <v>3</v>
      </c>
      <c r="I54" s="7">
        <f t="shared" si="9"/>
        <v>2.25</v>
      </c>
      <c r="J54" s="7">
        <f t="shared" si="10"/>
        <v>1.5</v>
      </c>
      <c r="K54" s="7">
        <f t="shared" si="11"/>
        <v>0.75</v>
      </c>
      <c r="L54" s="7">
        <f t="shared" si="12"/>
        <v>0.6</v>
      </c>
      <c r="M54" s="7">
        <f>Hotunluoğlu!D58*Sayfa1!H54</f>
        <v>0</v>
      </c>
      <c r="N54" s="7">
        <f>Hotunluoğlu!E58*Sayfa1!I54</f>
        <v>0</v>
      </c>
      <c r="O54" s="7">
        <f>Hotunluoğlu!F58*Sayfa1!J54</f>
        <v>0</v>
      </c>
      <c r="P54" s="7">
        <f>Hotunluoğlu!G58*Sayfa1!K54</f>
        <v>0</v>
      </c>
      <c r="Q54" s="7">
        <f>Hotunluoğlu!H58*Sayfa1!L54</f>
        <v>0</v>
      </c>
      <c r="R54" s="1">
        <f t="shared" si="5"/>
        <v>0</v>
      </c>
      <c r="S54" t="b">
        <f>IF(Hotunluoğlu!$A$4="Prof. Dr.",1*Sayfa1!R54)</f>
        <v>0</v>
      </c>
      <c r="T54">
        <f>IF(Hotunluoğlu!$A$4="Doç. Dr.",1*Sayfa1!R54)</f>
        <v>0</v>
      </c>
      <c r="U54" t="b">
        <f>IF(Hotunluoğlu!$A$4="Yrd. Doç. Dr.",1.5*Sayfa1!R54)</f>
        <v>0</v>
      </c>
      <c r="V54" t="b">
        <f>IF(Hotunluoğlu!$A$4="Arş. Gör.",2*Sayfa1!R54)</f>
        <v>0</v>
      </c>
      <c r="W54" t="b">
        <f>IF(Hotunluoğlu!$A$4="Öğr. Gör.",2*Sayfa1!R54)</f>
        <v>0</v>
      </c>
      <c r="X54">
        <f t="shared" si="6"/>
        <v>0</v>
      </c>
      <c r="Z54" s="1"/>
    </row>
    <row r="55" spans="3:26" s="8" customFormat="1">
      <c r="C55" s="8" t="s">
        <v>77</v>
      </c>
      <c r="D55" s="8" t="s">
        <v>78</v>
      </c>
      <c r="F55" s="8">
        <v>100</v>
      </c>
      <c r="G55" s="8">
        <f t="shared" si="0"/>
        <v>30</v>
      </c>
      <c r="H55" s="8">
        <f t="shared" si="8"/>
        <v>30</v>
      </c>
      <c r="I55" s="8">
        <f t="shared" si="9"/>
        <v>22.5</v>
      </c>
      <c r="J55" s="8">
        <f t="shared" si="10"/>
        <v>15</v>
      </c>
      <c r="K55" s="8">
        <f t="shared" si="11"/>
        <v>7.5</v>
      </c>
      <c r="L55" s="8">
        <f t="shared" si="12"/>
        <v>6</v>
      </c>
      <c r="M55" s="8">
        <f>Hotunluoğlu!D59*Sayfa1!H55</f>
        <v>0</v>
      </c>
      <c r="N55" s="8">
        <f>Hotunluoğlu!E59*Sayfa1!I55</f>
        <v>0</v>
      </c>
      <c r="O55" s="8">
        <f>Hotunluoğlu!F59*Sayfa1!J55</f>
        <v>0</v>
      </c>
      <c r="P55" s="8">
        <f>Hotunluoğlu!G59*Sayfa1!K55</f>
        <v>0</v>
      </c>
      <c r="Q55" s="8">
        <f>Hotunluoğlu!H59*Sayfa1!L55</f>
        <v>0</v>
      </c>
      <c r="R55" s="1">
        <f t="shared" si="5"/>
        <v>0</v>
      </c>
      <c r="S55" t="b">
        <f>IF(Hotunluoğlu!$A$4="Prof. Dr.",1*Sayfa1!R55)</f>
        <v>0</v>
      </c>
      <c r="T55">
        <f>IF(Hotunluoğlu!$A$4="Doç. Dr.",1*Sayfa1!R55)</f>
        <v>0</v>
      </c>
      <c r="U55" t="b">
        <f>IF(Hotunluoğlu!$A$4="Yrd. Doç. Dr.",1.5*Sayfa1!R55)</f>
        <v>0</v>
      </c>
      <c r="V55" t="b">
        <f>IF(Hotunluoğlu!$A$4="Arş. Gör.",2*Sayfa1!R55)</f>
        <v>0</v>
      </c>
      <c r="W55" t="b">
        <f>IF(Hotunluoğlu!$A$4="Öğr. Gör.",2*Sayfa1!R55)</f>
        <v>0</v>
      </c>
      <c r="X55">
        <f t="shared" si="6"/>
        <v>0</v>
      </c>
      <c r="Y55" s="8">
        <f>X55</f>
        <v>0</v>
      </c>
      <c r="Z55" s="1">
        <f t="shared" si="7"/>
        <v>0</v>
      </c>
    </row>
    <row r="56" spans="3:26" s="9" customFormat="1">
      <c r="C56" s="9" t="s">
        <v>79</v>
      </c>
      <c r="D56" s="9" t="s">
        <v>80</v>
      </c>
      <c r="F56" s="9">
        <v>10</v>
      </c>
      <c r="G56" s="9">
        <f t="shared" si="0"/>
        <v>3</v>
      </c>
      <c r="H56" s="9">
        <f t="shared" si="8"/>
        <v>3</v>
      </c>
      <c r="I56" s="9">
        <f>G56/2</f>
        <v>1.5</v>
      </c>
      <c r="J56" s="9">
        <f>G56/3</f>
        <v>1</v>
      </c>
      <c r="K56" s="9">
        <f t="shared" si="11"/>
        <v>0.75</v>
      </c>
      <c r="L56" s="9">
        <f t="shared" si="12"/>
        <v>0.6</v>
      </c>
      <c r="M56" s="9">
        <f>Hotunluoğlu!D60*Sayfa1!H56</f>
        <v>0</v>
      </c>
      <c r="N56" s="9">
        <f>Hotunluoğlu!E60*Sayfa1!I56</f>
        <v>0</v>
      </c>
      <c r="O56" s="9">
        <f>Hotunluoğlu!F60*Sayfa1!J56</f>
        <v>0</v>
      </c>
      <c r="P56" s="9">
        <f>Hotunluoğlu!G60*Sayfa1!K56</f>
        <v>0</v>
      </c>
      <c r="Q56" s="9">
        <f>Hotunluoğlu!H60*Sayfa1!L56</f>
        <v>0</v>
      </c>
      <c r="R56" s="1">
        <f t="shared" si="5"/>
        <v>0</v>
      </c>
      <c r="S56" t="b">
        <f>IF(Hotunluoğlu!$A$4="Prof. Dr.",1*Sayfa1!R56)</f>
        <v>0</v>
      </c>
      <c r="T56">
        <f>IF(Hotunluoğlu!$A$4="Doç. Dr.",1*Sayfa1!R56)</f>
        <v>0</v>
      </c>
      <c r="U56" t="b">
        <f>IF(Hotunluoğlu!$A$4="Yrd. Doç. Dr.",1.5*Sayfa1!R56)</f>
        <v>0</v>
      </c>
      <c r="V56" t="b">
        <f>IF(Hotunluoğlu!$A$4="Arş. Gör.",2*Sayfa1!R56)</f>
        <v>0</v>
      </c>
      <c r="W56" t="b">
        <f>IF(Hotunluoğlu!$A$4="Öğr. Gör.",2*Sayfa1!R56)</f>
        <v>0</v>
      </c>
      <c r="X56">
        <f t="shared" si="6"/>
        <v>0</v>
      </c>
      <c r="Y56" s="9">
        <f>SUM(X56:X60)</f>
        <v>0</v>
      </c>
      <c r="Z56" s="1">
        <f t="shared" si="7"/>
        <v>0</v>
      </c>
    </row>
    <row r="57" spans="3:26" s="9" customFormat="1">
      <c r="D57" s="9" t="s">
        <v>81</v>
      </c>
      <c r="F57" s="9">
        <v>2</v>
      </c>
      <c r="G57" s="9">
        <f t="shared" si="0"/>
        <v>0.6</v>
      </c>
      <c r="H57" s="9">
        <f t="shared" si="8"/>
        <v>0.6</v>
      </c>
      <c r="I57" s="9">
        <f t="shared" ref="I57:I60" si="13">G57/2</f>
        <v>0.3</v>
      </c>
      <c r="J57" s="9">
        <f t="shared" ref="J57:J60" si="14">G57/3</f>
        <v>0.19999999999999998</v>
      </c>
      <c r="K57" s="9">
        <f t="shared" si="11"/>
        <v>0.15</v>
      </c>
      <c r="L57" s="9">
        <f t="shared" si="12"/>
        <v>0.12</v>
      </c>
      <c r="M57" s="9">
        <f>Hotunluoğlu!D61*Sayfa1!H57</f>
        <v>0</v>
      </c>
      <c r="N57" s="9">
        <f>Hotunluoğlu!E61*Sayfa1!I57</f>
        <v>0</v>
      </c>
      <c r="O57" s="9">
        <f>Hotunluoğlu!F61*Sayfa1!J57</f>
        <v>0</v>
      </c>
      <c r="P57" s="9">
        <f>Hotunluoğlu!G61*Sayfa1!K57</f>
        <v>0</v>
      </c>
      <c r="Q57" s="9">
        <f>Hotunluoğlu!H61*Sayfa1!L57</f>
        <v>0</v>
      </c>
      <c r="R57" s="1">
        <f t="shared" si="5"/>
        <v>0</v>
      </c>
      <c r="S57" t="b">
        <f>IF(Hotunluoğlu!$A$4="Prof. Dr.",1*Sayfa1!R57)</f>
        <v>0</v>
      </c>
      <c r="T57">
        <f>IF(Hotunluoğlu!$A$4="Doç. Dr.",1*Sayfa1!R57)</f>
        <v>0</v>
      </c>
      <c r="U57" t="b">
        <f>IF(Hotunluoğlu!$A$4="Yrd. Doç. Dr.",1.5*Sayfa1!R57)</f>
        <v>0</v>
      </c>
      <c r="V57" t="b">
        <f>IF(Hotunluoğlu!$A$4="Arş. Gör.",2*Sayfa1!R57)</f>
        <v>0</v>
      </c>
      <c r="W57" t="b">
        <f>IF(Hotunluoğlu!$A$4="Öğr. Gör.",2*Sayfa1!R57)</f>
        <v>0</v>
      </c>
      <c r="X57">
        <f t="shared" si="6"/>
        <v>0</v>
      </c>
      <c r="Z57" s="1"/>
    </row>
    <row r="58" spans="3:26" s="9" customFormat="1">
      <c r="D58" s="9" t="s">
        <v>82</v>
      </c>
      <c r="F58" s="9">
        <v>5</v>
      </c>
      <c r="G58" s="9">
        <f t="shared" si="0"/>
        <v>1.5</v>
      </c>
      <c r="H58" s="9">
        <f t="shared" si="8"/>
        <v>1.5</v>
      </c>
      <c r="I58" s="9">
        <f t="shared" si="13"/>
        <v>0.75</v>
      </c>
      <c r="J58" s="9">
        <f t="shared" si="14"/>
        <v>0.5</v>
      </c>
      <c r="K58" s="9">
        <f t="shared" si="11"/>
        <v>0.375</v>
      </c>
      <c r="L58" s="9">
        <f t="shared" si="12"/>
        <v>0.3</v>
      </c>
      <c r="M58" s="9">
        <f>Hotunluoğlu!D62*Sayfa1!H58</f>
        <v>0</v>
      </c>
      <c r="N58" s="9">
        <f>Hotunluoğlu!E62*Sayfa1!I58</f>
        <v>0</v>
      </c>
      <c r="O58" s="9">
        <f>Hotunluoğlu!F62*Sayfa1!J58</f>
        <v>0</v>
      </c>
      <c r="P58" s="9">
        <f>Hotunluoğlu!G62*Sayfa1!K58</f>
        <v>0</v>
      </c>
      <c r="Q58" s="9">
        <f>Hotunluoğlu!H62*Sayfa1!L58</f>
        <v>0</v>
      </c>
      <c r="R58" s="1">
        <f t="shared" si="5"/>
        <v>0</v>
      </c>
      <c r="S58" t="b">
        <f>IF(Hotunluoğlu!$A$4="Prof. Dr.",1*Sayfa1!R58)</f>
        <v>0</v>
      </c>
      <c r="T58">
        <f>IF(Hotunluoğlu!$A$4="Doç. Dr.",1*Sayfa1!R58)</f>
        <v>0</v>
      </c>
      <c r="U58" t="b">
        <f>IF(Hotunluoğlu!$A$4="Yrd. Doç. Dr.",1.5*Sayfa1!R58)</f>
        <v>0</v>
      </c>
      <c r="V58" t="b">
        <f>IF(Hotunluoğlu!$A$4="Arş. Gör.",2*Sayfa1!R58)</f>
        <v>0</v>
      </c>
      <c r="W58" t="b">
        <f>IF(Hotunluoğlu!$A$4="Öğr. Gör.",2*Sayfa1!R58)</f>
        <v>0</v>
      </c>
      <c r="X58">
        <f t="shared" si="6"/>
        <v>0</v>
      </c>
      <c r="Z58" s="1"/>
    </row>
    <row r="59" spans="3:26" s="9" customFormat="1">
      <c r="D59" s="9" t="s">
        <v>83</v>
      </c>
      <c r="F59" s="9">
        <v>3</v>
      </c>
      <c r="G59" s="9">
        <f t="shared" si="0"/>
        <v>0.89999999999999991</v>
      </c>
      <c r="H59" s="9">
        <f t="shared" si="8"/>
        <v>0.89999999999999991</v>
      </c>
      <c r="I59" s="9">
        <f t="shared" si="13"/>
        <v>0.44999999999999996</v>
      </c>
      <c r="J59" s="9">
        <f t="shared" si="14"/>
        <v>0.3</v>
      </c>
      <c r="K59" s="9">
        <f t="shared" si="11"/>
        <v>0.22499999999999998</v>
      </c>
      <c r="L59" s="9">
        <f t="shared" si="12"/>
        <v>0.18</v>
      </c>
      <c r="M59" s="9">
        <f>Hotunluoğlu!D63*Sayfa1!H59</f>
        <v>0</v>
      </c>
      <c r="N59" s="9">
        <f>Hotunluoğlu!E63*Sayfa1!I59</f>
        <v>0</v>
      </c>
      <c r="O59" s="9">
        <f>Hotunluoğlu!F63*Sayfa1!J59</f>
        <v>0</v>
      </c>
      <c r="P59" s="9">
        <f>Hotunluoğlu!G63*Sayfa1!K59</f>
        <v>0</v>
      </c>
      <c r="Q59" s="9">
        <f>Hotunluoğlu!H63*Sayfa1!L59</f>
        <v>0</v>
      </c>
      <c r="R59" s="1">
        <f t="shared" si="5"/>
        <v>0</v>
      </c>
      <c r="S59" t="b">
        <f>IF(Hotunluoğlu!$A$4="Prof. Dr.",1*Sayfa1!R59)</f>
        <v>0</v>
      </c>
      <c r="T59">
        <f>IF(Hotunluoğlu!$A$4="Doç. Dr.",1*Sayfa1!R59)</f>
        <v>0</v>
      </c>
      <c r="U59" t="b">
        <f>IF(Hotunluoğlu!$A$4="Yrd. Doç. Dr.",1.5*Sayfa1!R59)</f>
        <v>0</v>
      </c>
      <c r="V59" t="b">
        <f>IF(Hotunluoğlu!$A$4="Arş. Gör.",2*Sayfa1!R59)</f>
        <v>0</v>
      </c>
      <c r="W59" t="b">
        <f>IF(Hotunluoğlu!$A$4="Öğr. Gör.",2*Sayfa1!R59)</f>
        <v>0</v>
      </c>
      <c r="X59">
        <f t="shared" si="6"/>
        <v>0</v>
      </c>
      <c r="Z59" s="1"/>
    </row>
    <row r="60" spans="3:26" s="9" customFormat="1">
      <c r="D60" s="9" t="s">
        <v>84</v>
      </c>
      <c r="F60" s="9">
        <v>1</v>
      </c>
      <c r="G60" s="9">
        <f t="shared" si="0"/>
        <v>0.3</v>
      </c>
      <c r="H60" s="9">
        <f t="shared" si="8"/>
        <v>0.3</v>
      </c>
      <c r="I60" s="9">
        <f t="shared" si="13"/>
        <v>0.15</v>
      </c>
      <c r="J60" s="9">
        <f t="shared" si="14"/>
        <v>9.9999999999999992E-2</v>
      </c>
      <c r="K60" s="9">
        <f t="shared" si="11"/>
        <v>7.4999999999999997E-2</v>
      </c>
      <c r="L60" s="9">
        <f t="shared" si="12"/>
        <v>0.06</v>
      </c>
      <c r="M60" s="9">
        <f>Hotunluoğlu!D64*Sayfa1!H60</f>
        <v>0</v>
      </c>
      <c r="N60" s="9">
        <f>Hotunluoğlu!E64*Sayfa1!I60</f>
        <v>0</v>
      </c>
      <c r="O60" s="9">
        <f>Hotunluoğlu!F64*Sayfa1!J60</f>
        <v>0</v>
      </c>
      <c r="P60" s="9">
        <f>Hotunluoğlu!G64*Sayfa1!K60</f>
        <v>0</v>
      </c>
      <c r="Q60" s="9">
        <f>Hotunluoğlu!H64*Sayfa1!L60</f>
        <v>0</v>
      </c>
      <c r="R60" s="1">
        <f t="shared" si="5"/>
        <v>0</v>
      </c>
      <c r="S60" t="b">
        <f>IF(Hotunluoğlu!$A$4="Prof. Dr.",1*Sayfa1!R60)</f>
        <v>0</v>
      </c>
      <c r="T60">
        <f>IF(Hotunluoğlu!$A$4="Doç. Dr.",1*Sayfa1!R60)</f>
        <v>0</v>
      </c>
      <c r="U60" t="b">
        <f>IF(Hotunluoğlu!$A$4="Yrd. Doç. Dr.",1.5*Sayfa1!R60)</f>
        <v>0</v>
      </c>
      <c r="V60" t="b">
        <f>IF(Hotunluoğlu!$A$4="Arş. Gör.",2*Sayfa1!R60)</f>
        <v>0</v>
      </c>
      <c r="W60" t="b">
        <f>IF(Hotunluoğlu!$A$4="Öğr. Gör.",2*Sayfa1!R60)</f>
        <v>0</v>
      </c>
      <c r="X60">
        <f t="shared" si="6"/>
        <v>0</v>
      </c>
      <c r="Z60" s="1"/>
    </row>
    <row r="61" spans="3:26" s="5" customFormat="1">
      <c r="C61" s="5" t="s">
        <v>85</v>
      </c>
      <c r="D61" s="5" t="s">
        <v>86</v>
      </c>
      <c r="F61" s="5">
        <v>20</v>
      </c>
      <c r="G61" s="5">
        <f t="shared" si="0"/>
        <v>6</v>
      </c>
      <c r="H61" s="5">
        <f t="shared" si="8"/>
        <v>6</v>
      </c>
      <c r="I61" s="5">
        <f t="shared" si="9"/>
        <v>4.5</v>
      </c>
      <c r="J61" s="5">
        <f t="shared" si="10"/>
        <v>3</v>
      </c>
      <c r="K61" s="5">
        <f t="shared" si="11"/>
        <v>1.5</v>
      </c>
      <c r="L61" s="5">
        <f t="shared" si="12"/>
        <v>1.2</v>
      </c>
      <c r="M61" s="5">
        <f>Hotunluoğlu!D65*Sayfa1!H61</f>
        <v>0</v>
      </c>
      <c r="N61" s="5">
        <f>Hotunluoğlu!E65*Sayfa1!I61</f>
        <v>0</v>
      </c>
      <c r="O61" s="5">
        <f>Hotunluoğlu!F65*Sayfa1!J61</f>
        <v>0</v>
      </c>
      <c r="P61" s="5">
        <f>Hotunluoğlu!G65*Sayfa1!K61</f>
        <v>0</v>
      </c>
      <c r="Q61" s="5">
        <f>Hotunluoğlu!H65*Sayfa1!L61</f>
        <v>0</v>
      </c>
      <c r="R61" s="1">
        <f t="shared" si="5"/>
        <v>0</v>
      </c>
      <c r="S61" t="b">
        <f>IF(Hotunluoğlu!$A$4="Prof. Dr.",1*Sayfa1!R61)</f>
        <v>0</v>
      </c>
      <c r="T61">
        <f>IF(Hotunluoğlu!$A$4="Doç. Dr.",1*Sayfa1!R61)</f>
        <v>0</v>
      </c>
      <c r="U61" t="b">
        <f>IF(Hotunluoğlu!$A$4="Yrd. Doç. Dr.",1.5*Sayfa1!R61)</f>
        <v>0</v>
      </c>
      <c r="V61" t="b">
        <f>IF(Hotunluoğlu!$A$4="Arş. Gör.",2*Sayfa1!R61)</f>
        <v>0</v>
      </c>
      <c r="W61" t="b">
        <f>IF(Hotunluoğlu!$A$4="Öğr. Gör.",2*Sayfa1!R61)</f>
        <v>0</v>
      </c>
      <c r="X61">
        <f t="shared" si="6"/>
        <v>0</v>
      </c>
      <c r="Y61" s="5">
        <f>SUM(X61:X63)</f>
        <v>0</v>
      </c>
      <c r="Z61" s="1">
        <f t="shared" si="7"/>
        <v>0</v>
      </c>
    </row>
    <row r="62" spans="3:26" s="5" customFormat="1">
      <c r="D62" s="5" t="s">
        <v>87</v>
      </c>
      <c r="F62" s="5">
        <v>10</v>
      </c>
      <c r="G62" s="5">
        <f t="shared" si="0"/>
        <v>3</v>
      </c>
      <c r="H62" s="5">
        <f t="shared" si="8"/>
        <v>3</v>
      </c>
      <c r="I62" s="5">
        <f t="shared" si="9"/>
        <v>2.25</v>
      </c>
      <c r="J62" s="5">
        <f t="shared" si="10"/>
        <v>1.5</v>
      </c>
      <c r="K62" s="5">
        <f t="shared" si="11"/>
        <v>0.75</v>
      </c>
      <c r="L62" s="5">
        <f t="shared" si="12"/>
        <v>0.6</v>
      </c>
      <c r="M62" s="5">
        <f>Hotunluoğlu!D66*Sayfa1!H62</f>
        <v>0</v>
      </c>
      <c r="N62" s="5">
        <f>Hotunluoğlu!E66*Sayfa1!I62</f>
        <v>0</v>
      </c>
      <c r="O62" s="5">
        <f>Hotunluoğlu!F66*Sayfa1!J62</f>
        <v>0</v>
      </c>
      <c r="P62" s="5">
        <f>Hotunluoğlu!G66*Sayfa1!K62</f>
        <v>0</v>
      </c>
      <c r="Q62" s="5">
        <f>Hotunluoğlu!H66*Sayfa1!L62</f>
        <v>0</v>
      </c>
      <c r="R62" s="1">
        <f t="shared" si="5"/>
        <v>0</v>
      </c>
      <c r="S62" t="b">
        <f>IF(Hotunluoğlu!$A$4="Prof. Dr.",1*Sayfa1!R62)</f>
        <v>0</v>
      </c>
      <c r="T62">
        <f>IF(Hotunluoğlu!$A$4="Doç. Dr.",1*Sayfa1!R62)</f>
        <v>0</v>
      </c>
      <c r="U62" t="b">
        <f>IF(Hotunluoğlu!$A$4="Yrd. Doç. Dr.",1.5*Sayfa1!R62)</f>
        <v>0</v>
      </c>
      <c r="V62" t="b">
        <f>IF(Hotunluoğlu!$A$4="Arş. Gör.",2*Sayfa1!R62)</f>
        <v>0</v>
      </c>
      <c r="W62" t="b">
        <f>IF(Hotunluoğlu!$A$4="Öğr. Gör.",2*Sayfa1!R62)</f>
        <v>0</v>
      </c>
      <c r="X62">
        <f t="shared" si="6"/>
        <v>0</v>
      </c>
      <c r="Z62" s="1"/>
    </row>
    <row r="63" spans="3:26" s="5" customFormat="1">
      <c r="D63" s="5" t="s">
        <v>88</v>
      </c>
      <c r="F63" s="5">
        <v>5</v>
      </c>
      <c r="G63" s="5">
        <f t="shared" si="0"/>
        <v>1.5</v>
      </c>
      <c r="H63" s="5">
        <f t="shared" si="8"/>
        <v>1.5</v>
      </c>
      <c r="I63" s="5">
        <f t="shared" si="9"/>
        <v>1.125</v>
      </c>
      <c r="J63" s="5">
        <f t="shared" si="10"/>
        <v>0.75</v>
      </c>
      <c r="K63" s="5">
        <f t="shared" si="11"/>
        <v>0.375</v>
      </c>
      <c r="L63" s="5">
        <f t="shared" si="12"/>
        <v>0.3</v>
      </c>
      <c r="M63" s="5">
        <f>Hotunluoğlu!D67*Sayfa1!H63</f>
        <v>0</v>
      </c>
      <c r="N63" s="5">
        <f>Hotunluoğlu!E67*Sayfa1!I63</f>
        <v>0</v>
      </c>
      <c r="O63" s="5">
        <f>Hotunluoğlu!F67*Sayfa1!J63</f>
        <v>0</v>
      </c>
      <c r="P63" s="5">
        <f>Hotunluoğlu!G67*Sayfa1!K63</f>
        <v>0</v>
      </c>
      <c r="Q63" s="5">
        <f>Hotunluoğlu!H67*Sayfa1!L63</f>
        <v>0</v>
      </c>
      <c r="R63" s="1">
        <f t="shared" si="5"/>
        <v>0</v>
      </c>
      <c r="S63" t="b">
        <f>IF(Hotunluoğlu!$A$4="Prof. Dr.",1*Sayfa1!R63)</f>
        <v>0</v>
      </c>
      <c r="T63">
        <f>IF(Hotunluoğlu!$A$4="Doç. Dr.",1*Sayfa1!R63)</f>
        <v>0</v>
      </c>
      <c r="U63" t="b">
        <f>IF(Hotunluoğlu!$A$4="Yrd. Doç. Dr.",1.5*Sayfa1!R63)</f>
        <v>0</v>
      </c>
      <c r="V63" t="b">
        <f>IF(Hotunluoğlu!$A$4="Arş. Gör.",2*Sayfa1!R63)</f>
        <v>0</v>
      </c>
      <c r="W63" t="b">
        <f>IF(Hotunluoğlu!$A$4="Öğr. Gör.",2*Sayfa1!R63)</f>
        <v>0</v>
      </c>
      <c r="X63">
        <f t="shared" si="6"/>
        <v>0</v>
      </c>
      <c r="Z63" s="1"/>
    </row>
    <row r="64" spans="3:26" s="2" customFormat="1">
      <c r="C64" s="2" t="s">
        <v>89</v>
      </c>
      <c r="D64" s="2" t="s">
        <v>91</v>
      </c>
      <c r="F64" s="2">
        <v>100</v>
      </c>
      <c r="G64" s="2">
        <f t="shared" si="0"/>
        <v>30</v>
      </c>
      <c r="H64" s="2">
        <f t="shared" si="8"/>
        <v>30</v>
      </c>
      <c r="I64" s="2">
        <f t="shared" si="9"/>
        <v>22.5</v>
      </c>
      <c r="J64" s="2">
        <f t="shared" si="10"/>
        <v>15</v>
      </c>
      <c r="K64" s="2">
        <f t="shared" si="11"/>
        <v>7.5</v>
      </c>
      <c r="L64" s="2">
        <f t="shared" si="12"/>
        <v>6</v>
      </c>
      <c r="M64" s="2">
        <f>Hotunluoğlu!D68*Sayfa1!H64</f>
        <v>0</v>
      </c>
      <c r="N64" s="2">
        <f>Hotunluoğlu!E68*Sayfa1!I64</f>
        <v>0</v>
      </c>
      <c r="O64" s="2">
        <f>Hotunluoğlu!F68*Sayfa1!J64</f>
        <v>0</v>
      </c>
      <c r="P64" s="2">
        <f>Hotunluoğlu!G68*Sayfa1!K64</f>
        <v>0</v>
      </c>
      <c r="Q64" s="2">
        <f>Hotunluoğlu!H68*Sayfa1!L64</f>
        <v>0</v>
      </c>
      <c r="R64" s="1">
        <f t="shared" si="5"/>
        <v>0</v>
      </c>
      <c r="S64" t="b">
        <f>IF(Hotunluoğlu!$A$4="Prof. Dr.",1*Sayfa1!R64)</f>
        <v>0</v>
      </c>
      <c r="T64">
        <f>IF(Hotunluoğlu!$A$4="Doç. Dr.",1*Sayfa1!R64)</f>
        <v>0</v>
      </c>
      <c r="U64" t="b">
        <f>IF(Hotunluoğlu!$A$4="Yrd. Doç. Dr.",1.5*Sayfa1!R64)</f>
        <v>0</v>
      </c>
      <c r="V64" t="b">
        <f>IF(Hotunluoğlu!$A$4="Arş. Gör.",2*Sayfa1!R64)</f>
        <v>0</v>
      </c>
      <c r="W64" t="b">
        <f>IF(Hotunluoğlu!$A$4="Öğr. Gör.",2*Sayfa1!R64)</f>
        <v>0</v>
      </c>
      <c r="X64">
        <f t="shared" si="6"/>
        <v>0</v>
      </c>
      <c r="Y64" s="2">
        <f>SUM(X64:X69)</f>
        <v>0</v>
      </c>
      <c r="Z64" s="1">
        <f t="shared" si="7"/>
        <v>0</v>
      </c>
    </row>
    <row r="65" spans="3:26" s="2" customFormat="1">
      <c r="D65" s="2" t="s">
        <v>92</v>
      </c>
      <c r="F65" s="2">
        <v>80</v>
      </c>
      <c r="G65" s="2">
        <f t="shared" si="0"/>
        <v>24</v>
      </c>
      <c r="H65" s="2">
        <f>G65</f>
        <v>24</v>
      </c>
      <c r="I65" s="2">
        <f t="shared" si="9"/>
        <v>18</v>
      </c>
      <c r="J65" s="2">
        <f t="shared" si="10"/>
        <v>12</v>
      </c>
      <c r="K65" s="2">
        <f t="shared" si="11"/>
        <v>6</v>
      </c>
      <c r="L65" s="2">
        <f t="shared" si="12"/>
        <v>4.8</v>
      </c>
      <c r="M65" s="2">
        <f>Hotunluoğlu!D69*Sayfa1!H65</f>
        <v>0</v>
      </c>
      <c r="N65" s="2">
        <f>Hotunluoğlu!E69*Sayfa1!I65</f>
        <v>0</v>
      </c>
      <c r="O65" s="2">
        <f>Hotunluoğlu!F69*Sayfa1!J65</f>
        <v>0</v>
      </c>
      <c r="P65" s="2">
        <f>Hotunluoğlu!G69*Sayfa1!K65</f>
        <v>0</v>
      </c>
      <c r="Q65" s="2">
        <f>Hotunluoğlu!H69*Sayfa1!L65</f>
        <v>0</v>
      </c>
      <c r="R65" s="1">
        <f t="shared" si="5"/>
        <v>0</v>
      </c>
      <c r="S65" t="b">
        <f>IF(Hotunluoğlu!$A$4="Prof. Dr.",1*Sayfa1!R65)</f>
        <v>0</v>
      </c>
      <c r="T65">
        <f>IF(Hotunluoğlu!$A$4="Doç. Dr.",1*Sayfa1!R65)</f>
        <v>0</v>
      </c>
      <c r="U65" t="b">
        <f>IF(Hotunluoğlu!$A$4="Yrd. Doç. Dr.",1.5*Sayfa1!R65)</f>
        <v>0</v>
      </c>
      <c r="V65" t="b">
        <f>IF(Hotunluoğlu!$A$4="Arş. Gör.",2*Sayfa1!R65)</f>
        <v>0</v>
      </c>
      <c r="W65" t="b">
        <f>IF(Hotunluoğlu!$A$4="Öğr. Gör.",2*Sayfa1!R65)</f>
        <v>0</v>
      </c>
      <c r="X65">
        <f t="shared" si="6"/>
        <v>0</v>
      </c>
      <c r="Z65" s="1"/>
    </row>
    <row r="66" spans="3:26" s="2" customFormat="1">
      <c r="C66" s="2" t="s">
        <v>90</v>
      </c>
      <c r="D66" s="2" t="s">
        <v>93</v>
      </c>
      <c r="F66" s="2">
        <v>40</v>
      </c>
      <c r="G66" s="2">
        <f t="shared" si="0"/>
        <v>12</v>
      </c>
      <c r="H66" s="2">
        <f t="shared" si="8"/>
        <v>12</v>
      </c>
      <c r="I66" s="2">
        <f t="shared" si="9"/>
        <v>9</v>
      </c>
      <c r="J66" s="2">
        <f t="shared" si="10"/>
        <v>6</v>
      </c>
      <c r="K66" s="2">
        <f t="shared" si="11"/>
        <v>3</v>
      </c>
      <c r="L66" s="2">
        <f t="shared" si="12"/>
        <v>2.4</v>
      </c>
      <c r="M66" s="2">
        <f>Hotunluoğlu!D70*Sayfa1!H66</f>
        <v>0</v>
      </c>
      <c r="N66" s="2">
        <f>Hotunluoğlu!E70*Sayfa1!I66</f>
        <v>0</v>
      </c>
      <c r="O66" s="2">
        <f>Hotunluoğlu!F70*Sayfa1!J66</f>
        <v>0</v>
      </c>
      <c r="P66" s="2">
        <f>Hotunluoğlu!G70*Sayfa1!K66</f>
        <v>0</v>
      </c>
      <c r="Q66" s="2">
        <f>Hotunluoğlu!H70*Sayfa1!L66</f>
        <v>0</v>
      </c>
      <c r="R66" s="1">
        <f t="shared" si="5"/>
        <v>0</v>
      </c>
      <c r="S66" t="b">
        <f>IF(Hotunluoğlu!$A$4="Prof. Dr.",1*Sayfa1!R66)</f>
        <v>0</v>
      </c>
      <c r="T66">
        <f>IF(Hotunluoğlu!$A$4="Doç. Dr.",1*Sayfa1!R66)</f>
        <v>0</v>
      </c>
      <c r="U66" t="b">
        <f>IF(Hotunluoğlu!$A$4="Yrd. Doç. Dr.",1.5*Sayfa1!R66)</f>
        <v>0</v>
      </c>
      <c r="V66" t="b">
        <f>IF(Hotunluoğlu!$A$4="Arş. Gör.",2*Sayfa1!R66)</f>
        <v>0</v>
      </c>
      <c r="W66" t="b">
        <f>IF(Hotunluoğlu!$A$4="Öğr. Gör.",2*Sayfa1!R66)</f>
        <v>0</v>
      </c>
      <c r="X66">
        <f t="shared" si="6"/>
        <v>0</v>
      </c>
      <c r="Z66" s="1"/>
    </row>
    <row r="67" spans="3:26" s="2" customFormat="1">
      <c r="D67" s="2" t="s">
        <v>94</v>
      </c>
      <c r="F67" s="2">
        <v>30</v>
      </c>
      <c r="G67" s="2">
        <f t="shared" si="0"/>
        <v>9</v>
      </c>
      <c r="H67" s="2">
        <f t="shared" si="8"/>
        <v>9</v>
      </c>
      <c r="I67" s="2">
        <f t="shared" si="9"/>
        <v>6.75</v>
      </c>
      <c r="J67" s="2">
        <f t="shared" si="10"/>
        <v>4.5</v>
      </c>
      <c r="K67" s="2">
        <f t="shared" si="11"/>
        <v>2.25</v>
      </c>
      <c r="L67" s="2">
        <f t="shared" si="12"/>
        <v>1.8</v>
      </c>
      <c r="M67" s="2">
        <f>Hotunluoğlu!D71*Sayfa1!H67</f>
        <v>0</v>
      </c>
      <c r="N67" s="2">
        <f>Hotunluoğlu!E71*Sayfa1!I67</f>
        <v>0</v>
      </c>
      <c r="O67" s="2">
        <f>Hotunluoğlu!F71*Sayfa1!J67</f>
        <v>0</v>
      </c>
      <c r="P67" s="2">
        <f>Hotunluoğlu!G71*Sayfa1!K67</f>
        <v>0</v>
      </c>
      <c r="Q67" s="2">
        <f>Hotunluoğlu!H71*Sayfa1!L67</f>
        <v>0</v>
      </c>
      <c r="R67" s="1">
        <f t="shared" si="5"/>
        <v>0</v>
      </c>
      <c r="S67" t="b">
        <f>IF(Hotunluoğlu!$A$4="Prof. Dr.",1*Sayfa1!R67)</f>
        <v>0</v>
      </c>
      <c r="T67">
        <f>IF(Hotunluoğlu!$A$4="Doç. Dr.",1*Sayfa1!R67)</f>
        <v>0</v>
      </c>
      <c r="U67" t="b">
        <f>IF(Hotunluoğlu!$A$4="Yrd. Doç. Dr.",1.5*Sayfa1!R67)</f>
        <v>0</v>
      </c>
      <c r="V67" t="b">
        <f>IF(Hotunluoğlu!$A$4="Arş. Gör.",2*Sayfa1!R67)</f>
        <v>0</v>
      </c>
      <c r="W67" t="b">
        <f>IF(Hotunluoğlu!$A$4="Öğr. Gör.",2*Sayfa1!R67)</f>
        <v>0</v>
      </c>
      <c r="X67">
        <f t="shared" si="6"/>
        <v>0</v>
      </c>
      <c r="Z67" s="1"/>
    </row>
    <row r="68" spans="3:26" s="2" customFormat="1">
      <c r="D68" s="2" t="s">
        <v>95</v>
      </c>
      <c r="F68" s="2">
        <v>15</v>
      </c>
      <c r="G68" s="2">
        <f t="shared" si="0"/>
        <v>4.5</v>
      </c>
      <c r="H68" s="2">
        <f t="shared" si="8"/>
        <v>4.5</v>
      </c>
      <c r="I68" s="2">
        <f t="shared" si="9"/>
        <v>3.375</v>
      </c>
      <c r="J68" s="2">
        <f t="shared" si="10"/>
        <v>2.25</v>
      </c>
      <c r="K68" s="2">
        <f t="shared" si="11"/>
        <v>1.125</v>
      </c>
      <c r="L68" s="2">
        <f t="shared" si="12"/>
        <v>0.9</v>
      </c>
      <c r="M68" s="2">
        <f>Hotunluoğlu!D72*Sayfa1!H68</f>
        <v>0</v>
      </c>
      <c r="N68" s="2">
        <f>Hotunluoğlu!E72*Sayfa1!I68</f>
        <v>0</v>
      </c>
      <c r="O68" s="2">
        <f>Hotunluoğlu!F72*Sayfa1!J68</f>
        <v>0</v>
      </c>
      <c r="P68" s="2">
        <f>Hotunluoğlu!G72*Sayfa1!K68</f>
        <v>0</v>
      </c>
      <c r="Q68" s="2">
        <f>Hotunluoğlu!H72*Sayfa1!L68</f>
        <v>0</v>
      </c>
      <c r="R68" s="1">
        <f t="shared" si="5"/>
        <v>0</v>
      </c>
      <c r="S68" t="b">
        <f>IF(Hotunluoğlu!$A$4="Prof. Dr.",1*Sayfa1!R68)</f>
        <v>0</v>
      </c>
      <c r="T68">
        <f>IF(Hotunluoğlu!$A$4="Doç. Dr.",1*Sayfa1!R68)</f>
        <v>0</v>
      </c>
      <c r="U68" t="b">
        <f>IF(Hotunluoğlu!$A$4="Yrd. Doç. Dr.",1.5*Sayfa1!R68)</f>
        <v>0</v>
      </c>
      <c r="V68" t="b">
        <f>IF(Hotunluoğlu!$A$4="Arş. Gör.",2*Sayfa1!R68)</f>
        <v>0</v>
      </c>
      <c r="W68" t="b">
        <f>IF(Hotunluoğlu!$A$4="Öğr. Gör.",2*Sayfa1!R68)</f>
        <v>0</v>
      </c>
      <c r="X68">
        <f t="shared" si="6"/>
        <v>0</v>
      </c>
      <c r="Z68" s="1"/>
    </row>
    <row r="69" spans="3:26" s="2" customFormat="1">
      <c r="D69" s="2" t="s">
        <v>96</v>
      </c>
      <c r="F69" s="2">
        <v>10</v>
      </c>
      <c r="G69" s="2">
        <f t="shared" si="0"/>
        <v>3</v>
      </c>
      <c r="H69" s="2">
        <f t="shared" si="8"/>
        <v>3</v>
      </c>
      <c r="I69" s="2">
        <f t="shared" si="9"/>
        <v>2.25</v>
      </c>
      <c r="J69" s="2">
        <f t="shared" si="10"/>
        <v>1.5</v>
      </c>
      <c r="K69" s="2">
        <f t="shared" si="11"/>
        <v>0.75</v>
      </c>
      <c r="L69" s="2">
        <f t="shared" si="12"/>
        <v>0.6</v>
      </c>
      <c r="M69" s="2">
        <f>Hotunluoğlu!D73*Sayfa1!H69</f>
        <v>0</v>
      </c>
      <c r="N69" s="2">
        <f>Hotunluoğlu!E73*Sayfa1!I69</f>
        <v>0</v>
      </c>
      <c r="O69" s="2">
        <f>Hotunluoğlu!F73*Sayfa1!J69</f>
        <v>0</v>
      </c>
      <c r="P69" s="2">
        <f>Hotunluoğlu!G73*Sayfa1!K69</f>
        <v>0</v>
      </c>
      <c r="Q69" s="2">
        <f>Hotunluoğlu!H73*Sayfa1!L69</f>
        <v>0</v>
      </c>
      <c r="R69" s="1">
        <f t="shared" ref="R69" si="15">SUM(M69:P69)</f>
        <v>0</v>
      </c>
      <c r="S69" t="b">
        <f>IF(Hotunluoğlu!$A$4="Prof. Dr.",1*Sayfa1!R69)</f>
        <v>0</v>
      </c>
      <c r="T69">
        <f>IF(Hotunluoğlu!$A$4="Doç. Dr.",1*Sayfa1!R69)</f>
        <v>0</v>
      </c>
      <c r="U69" t="b">
        <f>IF(Hotunluoğlu!$A$4="Yrd. Doç. Dr.",1.5*Sayfa1!R69)</f>
        <v>0</v>
      </c>
      <c r="V69" t="b">
        <f>IF(Hotunluoğlu!$A$4="Arş. Gör.",2*Sayfa1!R69)</f>
        <v>0</v>
      </c>
      <c r="W69" t="b">
        <f>IF(Hotunluoğlu!$A$4="Öğr. Gör.",2*Sayfa1!R69)</f>
        <v>0</v>
      </c>
      <c r="X69">
        <f t="shared" ref="X69" si="16">SUM(S69:W69)</f>
        <v>0</v>
      </c>
      <c r="Z69" s="1"/>
    </row>
  </sheetData>
  <sheetProtection algorithmName="SHA-512" hashValue="yXI/5Te3/GcWSnOl8hnzPiCWjG4OU1Zcl3UKlOUgkgeVwOQpIqdNEJ9a+07+Vr1CklkAXrRzrtGCNbg2eZW0NA==" saltValue="CCfvZDEyOGDhaqYa8Hk6YA==" spinCount="100000" sheet="1" objects="1" scenarios="1" selectLockedCells="1" selectUnlockedCells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K73"/>
  <sheetViews>
    <sheetView tabSelected="1" zoomScaleNormal="100" workbookViewId="0">
      <selection activeCell="A4" sqref="A4:B4"/>
    </sheetView>
  </sheetViews>
  <sheetFormatPr defaultRowHeight="15"/>
  <cols>
    <col min="1" max="1" width="9.7109375" customWidth="1"/>
    <col min="2" max="2" width="38.85546875" style="14" customWidth="1"/>
    <col min="3" max="3" width="63.42578125" style="13" customWidth="1"/>
    <col min="4" max="4" width="9.5703125" bestFit="1" customWidth="1"/>
    <col min="5" max="7" width="9.28515625" bestFit="1" customWidth="1"/>
    <col min="10" max="10" width="9.140625" hidden="1" customWidth="1"/>
    <col min="11" max="11" width="13.28515625" hidden="1" customWidth="1"/>
  </cols>
  <sheetData>
    <row r="1" spans="1:11" ht="26.25">
      <c r="A1" s="102" t="s">
        <v>132</v>
      </c>
      <c r="B1" s="102"/>
      <c r="C1" s="102"/>
      <c r="I1" s="53" t="str">
        <f>IF(D4&gt;0,"Tebrikler"," ")</f>
        <v xml:space="preserve"> </v>
      </c>
    </row>
    <row r="2" spans="1:11" ht="27" thickBot="1">
      <c r="A2" s="103" t="s">
        <v>129</v>
      </c>
      <c r="B2" s="103"/>
      <c r="C2" s="103"/>
    </row>
    <row r="3" spans="1:11" ht="27" thickTop="1">
      <c r="A3" s="104" t="s">
        <v>116</v>
      </c>
      <c r="B3" s="104"/>
      <c r="C3" s="39" t="s">
        <v>117</v>
      </c>
      <c r="D3" s="104" t="s">
        <v>118</v>
      </c>
      <c r="E3" s="104"/>
      <c r="F3" s="104"/>
      <c r="G3" s="104"/>
    </row>
    <row r="4" spans="1:11" ht="27" thickBot="1">
      <c r="A4" s="105" t="s">
        <v>112</v>
      </c>
      <c r="B4" s="105"/>
      <c r="C4" s="15">
        <f>SUM(Sayfa1!Z4:Z69)</f>
        <v>0</v>
      </c>
      <c r="D4" s="128">
        <f>SUM(K:K)</f>
        <v>0</v>
      </c>
      <c r="E4" s="128"/>
      <c r="F4" s="128"/>
      <c r="G4" s="128"/>
    </row>
    <row r="5" spans="1:11" s="10" customFormat="1" ht="26.25" customHeight="1">
      <c r="A5" s="108" t="s">
        <v>130</v>
      </c>
      <c r="B5" s="105"/>
      <c r="C5" s="109" t="s">
        <v>135</v>
      </c>
      <c r="J5" s="12"/>
      <c r="K5" s="12"/>
    </row>
    <row r="6" spans="1:11" ht="36" customHeight="1" thickBot="1">
      <c r="A6" s="108"/>
      <c r="B6" s="105"/>
      <c r="C6" s="110"/>
    </row>
    <row r="7" spans="1:11" ht="37.5" customHeight="1" thickBot="1">
      <c r="A7" s="116" t="s">
        <v>128</v>
      </c>
      <c r="B7" s="116"/>
      <c r="C7" s="116"/>
      <c r="D7" s="52" t="s">
        <v>100</v>
      </c>
      <c r="E7" s="52" t="s">
        <v>102</v>
      </c>
      <c r="F7" s="52" t="s">
        <v>131</v>
      </c>
      <c r="G7" s="52" t="s">
        <v>104</v>
      </c>
      <c r="J7" t="b">
        <f>IF(A4="Prof. Dr.",1*Sayfa1!AA4)</f>
        <v>0</v>
      </c>
      <c r="K7" t="b">
        <f>IF(A4="Prof. Dr.",(J7/100)*836)</f>
        <v>0</v>
      </c>
    </row>
    <row r="8" spans="1:11" ht="15.75" thickTop="1">
      <c r="A8" s="106" t="s">
        <v>119</v>
      </c>
      <c r="B8" s="16"/>
      <c r="C8" s="30" t="s">
        <v>8</v>
      </c>
      <c r="D8" s="40"/>
      <c r="E8" s="41"/>
      <c r="F8" s="41"/>
      <c r="G8" s="42"/>
      <c r="J8">
        <f>IF(A4="Doç. Dr.",1*Sayfa1!AA4)</f>
        <v>0</v>
      </c>
      <c r="K8">
        <f>IF(A4="Doç. Dr.",(J8/100)*(0.9*836))</f>
        <v>0</v>
      </c>
    </row>
    <row r="9" spans="1:11">
      <c r="A9" s="106"/>
      <c r="B9" s="16"/>
      <c r="C9" s="31" t="s">
        <v>9</v>
      </c>
      <c r="D9" s="43"/>
      <c r="E9" s="44"/>
      <c r="F9" s="44"/>
      <c r="G9" s="45"/>
      <c r="J9" t="b">
        <f>IF(A4="Yrd. Doç. Dr.",1*Sayfa1!AA4)</f>
        <v>0</v>
      </c>
      <c r="K9" t="b">
        <f>IF(A4="Yrd. Doç. Dr.",(J9/100)*(0.8*836))</f>
        <v>0</v>
      </c>
    </row>
    <row r="10" spans="1:11">
      <c r="A10" s="106"/>
      <c r="B10" s="16"/>
      <c r="C10" s="31" t="s">
        <v>11</v>
      </c>
      <c r="D10" s="43"/>
      <c r="E10" s="44"/>
      <c r="F10" s="44"/>
      <c r="G10" s="45"/>
      <c r="J10" t="b">
        <f>IF(A4="Arş. Gör.",1*Sayfa1!AA4)</f>
        <v>0</v>
      </c>
      <c r="K10" t="b">
        <f>IF(A4="Arş. Gör.",(J10/100)*(0.8*836))</f>
        <v>0</v>
      </c>
    </row>
    <row r="11" spans="1:11">
      <c r="A11" s="106"/>
      <c r="B11" s="16"/>
      <c r="C11" s="31" t="s">
        <v>12</v>
      </c>
      <c r="D11" s="43"/>
      <c r="E11" s="44"/>
      <c r="F11" s="44"/>
      <c r="G11" s="45"/>
      <c r="J11" t="b">
        <f>IF(A4="Öğr. Gör.",1*Sayfa1!AA4)</f>
        <v>0</v>
      </c>
      <c r="K11" t="b">
        <f>IF(A4="Öğr. Gör.",(J11/100)*(0.7*836))</f>
        <v>0</v>
      </c>
    </row>
    <row r="12" spans="1:11">
      <c r="A12" s="106"/>
      <c r="B12" s="16"/>
      <c r="C12" s="31" t="s">
        <v>13</v>
      </c>
      <c r="D12" s="43"/>
      <c r="E12" s="44"/>
      <c r="F12" s="44"/>
      <c r="G12" s="45"/>
    </row>
    <row r="13" spans="1:11">
      <c r="A13" s="106"/>
      <c r="B13" s="16"/>
      <c r="C13" s="31" t="s">
        <v>14</v>
      </c>
      <c r="D13" s="43"/>
      <c r="E13" s="44"/>
      <c r="F13" s="44"/>
      <c r="G13" s="45"/>
    </row>
    <row r="14" spans="1:11">
      <c r="A14" s="106"/>
      <c r="B14" s="16"/>
      <c r="C14" s="31" t="s">
        <v>15</v>
      </c>
      <c r="D14" s="43"/>
      <c r="E14" s="44"/>
      <c r="F14" s="44"/>
      <c r="G14" s="45"/>
    </row>
    <row r="15" spans="1:11" ht="13.5" customHeight="1" thickBot="1">
      <c r="A15" s="107"/>
      <c r="B15" s="17"/>
      <c r="C15" s="32" t="s">
        <v>16</v>
      </c>
      <c r="D15" s="46"/>
      <c r="E15" s="47"/>
      <c r="F15" s="47"/>
      <c r="G15" s="48"/>
    </row>
    <row r="16" spans="1:11" ht="15" customHeight="1">
      <c r="A16" s="129" t="s">
        <v>120</v>
      </c>
      <c r="B16" s="18"/>
      <c r="C16" s="33" t="s">
        <v>18</v>
      </c>
      <c r="D16" s="40"/>
      <c r="E16" s="41"/>
      <c r="F16" s="41"/>
      <c r="G16" s="42"/>
    </row>
    <row r="17" spans="1:7" ht="39" customHeight="1" thickBot="1">
      <c r="A17" s="130"/>
      <c r="B17" s="35"/>
      <c r="C17" s="34" t="s">
        <v>19</v>
      </c>
      <c r="D17" s="46"/>
      <c r="E17" s="47"/>
      <c r="F17" s="47"/>
      <c r="G17" s="48"/>
    </row>
    <row r="18" spans="1:7" ht="15.75" thickBot="1">
      <c r="A18" s="38"/>
      <c r="B18" s="36"/>
      <c r="C18" s="37"/>
      <c r="D18" s="11" t="s">
        <v>105</v>
      </c>
      <c r="E18" s="11" t="s">
        <v>106</v>
      </c>
      <c r="F18" s="11" t="s">
        <v>107</v>
      </c>
      <c r="G18" s="11" t="s">
        <v>108</v>
      </c>
    </row>
    <row r="19" spans="1:7">
      <c r="A19" s="113" t="s">
        <v>121</v>
      </c>
      <c r="B19" s="117" t="s">
        <v>21</v>
      </c>
      <c r="C19" s="20" t="s">
        <v>22</v>
      </c>
      <c r="D19" s="40"/>
      <c r="E19" s="41"/>
      <c r="F19" s="41"/>
      <c r="G19" s="42"/>
    </row>
    <row r="20" spans="1:7" ht="15.75" thickBot="1">
      <c r="A20" s="114"/>
      <c r="B20" s="118"/>
      <c r="C20" s="21" t="s">
        <v>23</v>
      </c>
      <c r="D20" s="43"/>
      <c r="E20" s="44"/>
      <c r="F20" s="44"/>
      <c r="G20" s="45"/>
    </row>
    <row r="21" spans="1:7">
      <c r="A21" s="114"/>
      <c r="B21" s="117" t="s">
        <v>24</v>
      </c>
      <c r="C21" s="20" t="s">
        <v>25</v>
      </c>
      <c r="D21" s="43"/>
      <c r="E21" s="44"/>
      <c r="F21" s="44"/>
      <c r="G21" s="45"/>
    </row>
    <row r="22" spans="1:7" ht="15.75" thickBot="1">
      <c r="A22" s="114"/>
      <c r="B22" s="118"/>
      <c r="C22" s="21" t="s">
        <v>26</v>
      </c>
      <c r="D22" s="43"/>
      <c r="E22" s="44"/>
      <c r="F22" s="44"/>
      <c r="G22" s="45"/>
    </row>
    <row r="23" spans="1:7">
      <c r="A23" s="114"/>
      <c r="B23" s="117" t="s">
        <v>27</v>
      </c>
      <c r="C23" s="20" t="s">
        <v>28</v>
      </c>
      <c r="D23" s="43"/>
      <c r="E23" s="44"/>
      <c r="F23" s="44"/>
      <c r="G23" s="45"/>
    </row>
    <row r="24" spans="1:7" ht="15.75" thickBot="1">
      <c r="A24" s="114"/>
      <c r="B24" s="118"/>
      <c r="C24" s="21" t="s">
        <v>29</v>
      </c>
      <c r="D24" s="43"/>
      <c r="E24" s="44"/>
      <c r="F24" s="44"/>
      <c r="G24" s="45"/>
    </row>
    <row r="25" spans="1:7">
      <c r="A25" s="114"/>
      <c r="B25" s="117" t="s">
        <v>30</v>
      </c>
      <c r="C25" s="20" t="s">
        <v>31</v>
      </c>
      <c r="D25" s="43"/>
      <c r="E25" s="44"/>
      <c r="F25" s="44"/>
      <c r="G25" s="45"/>
    </row>
    <row r="26" spans="1:7" ht="15.75" thickBot="1">
      <c r="A26" s="114"/>
      <c r="B26" s="118"/>
      <c r="C26" s="21" t="s">
        <v>32</v>
      </c>
      <c r="D26" s="43"/>
      <c r="E26" s="44"/>
      <c r="F26" s="44"/>
      <c r="G26" s="45"/>
    </row>
    <row r="27" spans="1:7">
      <c r="A27" s="114"/>
      <c r="B27" s="117" t="s">
        <v>33</v>
      </c>
      <c r="C27" s="20" t="s">
        <v>34</v>
      </c>
      <c r="D27" s="43"/>
      <c r="E27" s="44"/>
      <c r="F27" s="44"/>
      <c r="G27" s="45"/>
    </row>
    <row r="28" spans="1:7" ht="15.75" thickBot="1">
      <c r="A28" s="114"/>
      <c r="B28" s="118"/>
      <c r="C28" s="21" t="s">
        <v>35</v>
      </c>
      <c r="D28" s="43"/>
      <c r="E28" s="44"/>
      <c r="F28" s="44"/>
      <c r="G28" s="45"/>
    </row>
    <row r="29" spans="1:7" ht="15.75" thickBot="1">
      <c r="A29" s="114"/>
      <c r="B29" s="23" t="s">
        <v>36</v>
      </c>
      <c r="C29" s="22" t="s">
        <v>37</v>
      </c>
      <c r="D29" s="43"/>
      <c r="E29" s="44"/>
      <c r="F29" s="44"/>
      <c r="G29" s="45"/>
    </row>
    <row r="30" spans="1:7">
      <c r="A30" s="114"/>
      <c r="B30" s="117" t="s">
        <v>38</v>
      </c>
      <c r="C30" s="20" t="s">
        <v>39</v>
      </c>
      <c r="D30" s="43"/>
      <c r="E30" s="44"/>
      <c r="F30" s="44"/>
      <c r="G30" s="45"/>
    </row>
    <row r="31" spans="1:7" ht="15.75" thickBot="1">
      <c r="A31" s="114"/>
      <c r="B31" s="118"/>
      <c r="C31" s="21" t="s">
        <v>40</v>
      </c>
      <c r="D31" s="43"/>
      <c r="E31" s="44"/>
      <c r="F31" s="44"/>
      <c r="G31" s="45"/>
    </row>
    <row r="32" spans="1:7">
      <c r="A32" s="114"/>
      <c r="B32" s="119" t="s">
        <v>41</v>
      </c>
      <c r="C32" s="20" t="s">
        <v>42</v>
      </c>
      <c r="D32" s="43"/>
      <c r="E32" s="44"/>
      <c r="F32" s="44"/>
      <c r="G32" s="45"/>
    </row>
    <row r="33" spans="1:7" ht="21.75" customHeight="1">
      <c r="A33" s="114"/>
      <c r="B33" s="120"/>
      <c r="C33" s="24" t="s">
        <v>43</v>
      </c>
      <c r="D33" s="43"/>
      <c r="E33" s="44"/>
      <c r="F33" s="44"/>
      <c r="G33" s="45"/>
    </row>
    <row r="34" spans="1:7" ht="15.75" thickBot="1">
      <c r="A34" s="114"/>
      <c r="B34" s="121"/>
      <c r="C34" s="21" t="s">
        <v>44</v>
      </c>
      <c r="D34" s="43"/>
      <c r="E34" s="44"/>
      <c r="F34" s="44"/>
      <c r="G34" s="45"/>
    </row>
    <row r="35" spans="1:7">
      <c r="A35" s="114"/>
      <c r="B35" s="119" t="s">
        <v>45</v>
      </c>
      <c r="C35" s="20" t="s">
        <v>46</v>
      </c>
      <c r="D35" s="43"/>
      <c r="E35" s="44"/>
      <c r="F35" s="44"/>
      <c r="G35" s="45"/>
    </row>
    <row r="36" spans="1:7" ht="30">
      <c r="A36" s="114"/>
      <c r="B36" s="120"/>
      <c r="C36" s="24" t="s">
        <v>47</v>
      </c>
      <c r="D36" s="43"/>
      <c r="E36" s="44"/>
      <c r="F36" s="44"/>
      <c r="G36" s="45"/>
    </row>
    <row r="37" spans="1:7" ht="18" customHeight="1" thickBot="1">
      <c r="A37" s="114"/>
      <c r="B37" s="121"/>
      <c r="C37" s="21" t="s">
        <v>48</v>
      </c>
      <c r="D37" s="43"/>
      <c r="E37" s="44"/>
      <c r="F37" s="44"/>
      <c r="G37" s="45"/>
    </row>
    <row r="38" spans="1:7">
      <c r="A38" s="114"/>
      <c r="B38" s="119" t="s">
        <v>49</v>
      </c>
      <c r="C38" s="20" t="s">
        <v>50</v>
      </c>
      <c r="D38" s="43"/>
      <c r="E38" s="44"/>
      <c r="F38" s="44"/>
      <c r="G38" s="45"/>
    </row>
    <row r="39" spans="1:7" ht="30">
      <c r="A39" s="114"/>
      <c r="B39" s="120"/>
      <c r="C39" s="24" t="s">
        <v>51</v>
      </c>
      <c r="D39" s="43"/>
      <c r="E39" s="44"/>
      <c r="F39" s="44"/>
      <c r="G39" s="45"/>
    </row>
    <row r="40" spans="1:7" ht="19.5" customHeight="1" thickBot="1">
      <c r="A40" s="114"/>
      <c r="B40" s="121"/>
      <c r="C40" s="21" t="s">
        <v>52</v>
      </c>
      <c r="D40" s="43"/>
      <c r="E40" s="44"/>
      <c r="F40" s="44"/>
      <c r="G40" s="45"/>
    </row>
    <row r="41" spans="1:7" ht="30">
      <c r="A41" s="114"/>
      <c r="B41" s="117" t="s">
        <v>53</v>
      </c>
      <c r="C41" s="20" t="s">
        <v>54</v>
      </c>
      <c r="D41" s="43"/>
      <c r="E41" s="44"/>
      <c r="F41" s="44"/>
      <c r="G41" s="45"/>
    </row>
    <row r="42" spans="1:7" ht="30">
      <c r="A42" s="114"/>
      <c r="B42" s="145"/>
      <c r="C42" s="24" t="s">
        <v>55</v>
      </c>
      <c r="D42" s="43"/>
      <c r="E42" s="44"/>
      <c r="F42" s="44"/>
      <c r="G42" s="45"/>
    </row>
    <row r="43" spans="1:7" ht="30.75" thickBot="1">
      <c r="A43" s="114"/>
      <c r="B43" s="118"/>
      <c r="C43" s="21" t="s">
        <v>56</v>
      </c>
      <c r="D43" s="43"/>
      <c r="E43" s="44"/>
      <c r="F43" s="44"/>
      <c r="G43" s="45"/>
    </row>
    <row r="44" spans="1:7">
      <c r="A44" s="114"/>
      <c r="B44" s="140" t="s">
        <v>57</v>
      </c>
      <c r="C44" s="20" t="s">
        <v>58</v>
      </c>
      <c r="D44" s="43"/>
      <c r="E44" s="44"/>
      <c r="F44" s="44"/>
      <c r="G44" s="45"/>
    </row>
    <row r="45" spans="1:7" ht="15.75" thickBot="1">
      <c r="A45" s="114"/>
      <c r="B45" s="141"/>
      <c r="C45" s="21" t="s">
        <v>59</v>
      </c>
      <c r="D45" s="43"/>
      <c r="E45" s="44"/>
      <c r="F45" s="44"/>
      <c r="G45" s="45"/>
    </row>
    <row r="46" spans="1:7">
      <c r="A46" s="114"/>
      <c r="B46" s="140" t="s">
        <v>60</v>
      </c>
      <c r="C46" s="20" t="s">
        <v>58</v>
      </c>
      <c r="D46" s="43"/>
      <c r="E46" s="44"/>
      <c r="F46" s="44"/>
      <c r="G46" s="45"/>
    </row>
    <row r="47" spans="1:7" ht="15.75" thickBot="1">
      <c r="A47" s="115"/>
      <c r="B47" s="141"/>
      <c r="C47" s="21" t="s">
        <v>59</v>
      </c>
      <c r="D47" s="46"/>
      <c r="E47" s="47"/>
      <c r="F47" s="47"/>
      <c r="G47" s="48"/>
    </row>
    <row r="48" spans="1:7" ht="30">
      <c r="A48" s="146" t="s">
        <v>122</v>
      </c>
      <c r="B48" s="142" t="s">
        <v>62</v>
      </c>
      <c r="C48" s="25" t="s">
        <v>63</v>
      </c>
      <c r="D48" s="40"/>
      <c r="E48" s="41"/>
      <c r="F48" s="41"/>
      <c r="G48" s="42"/>
    </row>
    <row r="49" spans="1:7">
      <c r="A49" s="147"/>
      <c r="B49" s="143"/>
      <c r="C49" s="26" t="s">
        <v>64</v>
      </c>
      <c r="D49" s="43"/>
      <c r="E49" s="44"/>
      <c r="F49" s="44"/>
      <c r="G49" s="45"/>
    </row>
    <row r="50" spans="1:7" ht="15.75" thickBot="1">
      <c r="A50" s="147"/>
      <c r="B50" s="144"/>
      <c r="C50" s="27" t="s">
        <v>65</v>
      </c>
      <c r="D50" s="43"/>
      <c r="E50" s="44"/>
      <c r="F50" s="44"/>
      <c r="G50" s="45"/>
    </row>
    <row r="51" spans="1:7">
      <c r="A51" s="147"/>
      <c r="B51" s="142" t="s">
        <v>66</v>
      </c>
      <c r="C51" s="25" t="s">
        <v>64</v>
      </c>
      <c r="D51" s="43"/>
      <c r="E51" s="44"/>
      <c r="F51" s="44"/>
      <c r="G51" s="45"/>
    </row>
    <row r="52" spans="1:7" ht="30">
      <c r="A52" s="147"/>
      <c r="B52" s="143"/>
      <c r="C52" s="26" t="s">
        <v>67</v>
      </c>
      <c r="D52" s="43"/>
      <c r="E52" s="44"/>
      <c r="F52" s="44"/>
      <c r="G52" s="45"/>
    </row>
    <row r="53" spans="1:7" ht="15.75" thickBot="1">
      <c r="A53" s="147"/>
      <c r="B53" s="144"/>
      <c r="C53" s="27" t="s">
        <v>65</v>
      </c>
      <c r="D53" s="43"/>
      <c r="E53" s="44"/>
      <c r="F53" s="44"/>
      <c r="G53" s="45"/>
    </row>
    <row r="54" spans="1:7" ht="15.75" thickBot="1">
      <c r="A54" s="148"/>
      <c r="B54" s="28" t="s">
        <v>68</v>
      </c>
      <c r="C54" s="29" t="s">
        <v>69</v>
      </c>
      <c r="D54" s="46"/>
      <c r="E54" s="47"/>
      <c r="F54" s="47"/>
      <c r="G54" s="48"/>
    </row>
    <row r="55" spans="1:7">
      <c r="A55" s="113" t="s">
        <v>123</v>
      </c>
      <c r="B55" s="119" t="s">
        <v>71</v>
      </c>
      <c r="C55" s="20" t="s">
        <v>72</v>
      </c>
      <c r="D55" s="40"/>
      <c r="E55" s="41"/>
      <c r="F55" s="41"/>
      <c r="G55" s="42"/>
    </row>
    <row r="56" spans="1:7" ht="15.75" thickBot="1">
      <c r="A56" s="114"/>
      <c r="B56" s="121"/>
      <c r="C56" s="21" t="s">
        <v>73</v>
      </c>
      <c r="D56" s="43"/>
      <c r="E56" s="44"/>
      <c r="F56" s="44"/>
      <c r="G56" s="45"/>
    </row>
    <row r="57" spans="1:7">
      <c r="A57" s="114"/>
      <c r="B57" s="119" t="s">
        <v>74</v>
      </c>
      <c r="C57" s="20" t="s">
        <v>75</v>
      </c>
      <c r="D57" s="43"/>
      <c r="E57" s="44"/>
      <c r="F57" s="44"/>
      <c r="G57" s="45"/>
    </row>
    <row r="58" spans="1:7" ht="15.75" thickBot="1">
      <c r="A58" s="115"/>
      <c r="B58" s="121"/>
      <c r="C58" s="21" t="s">
        <v>76</v>
      </c>
      <c r="D58" s="46"/>
      <c r="E58" s="47"/>
      <c r="F58" s="47"/>
      <c r="G58" s="48"/>
    </row>
    <row r="59" spans="1:7" ht="36.75" thickBot="1">
      <c r="A59" s="19" t="s">
        <v>124</v>
      </c>
      <c r="B59" s="132" t="s">
        <v>78</v>
      </c>
      <c r="C59" s="133"/>
      <c r="D59" s="49"/>
      <c r="E59" s="50"/>
      <c r="F59" s="50"/>
      <c r="G59" s="51"/>
    </row>
    <row r="60" spans="1:7">
      <c r="A60" s="134" t="s">
        <v>125</v>
      </c>
      <c r="B60" s="125" t="s">
        <v>80</v>
      </c>
      <c r="C60" s="125"/>
      <c r="D60" s="41"/>
      <c r="E60" s="41"/>
      <c r="F60" s="41"/>
      <c r="G60" s="42"/>
    </row>
    <row r="61" spans="1:7">
      <c r="A61" s="135"/>
      <c r="B61" s="131" t="s">
        <v>81</v>
      </c>
      <c r="C61" s="131"/>
      <c r="D61" s="44"/>
      <c r="E61" s="44"/>
      <c r="F61" s="44"/>
      <c r="G61" s="45"/>
    </row>
    <row r="62" spans="1:7">
      <c r="A62" s="135"/>
      <c r="B62" s="131" t="s">
        <v>82</v>
      </c>
      <c r="C62" s="131"/>
      <c r="D62" s="44"/>
      <c r="E62" s="44"/>
      <c r="F62" s="44"/>
      <c r="G62" s="45"/>
    </row>
    <row r="63" spans="1:7">
      <c r="A63" s="135"/>
      <c r="B63" s="131" t="s">
        <v>83</v>
      </c>
      <c r="C63" s="131"/>
      <c r="D63" s="44"/>
      <c r="E63" s="44"/>
      <c r="F63" s="44"/>
      <c r="G63" s="45"/>
    </row>
    <row r="64" spans="1:7" ht="15.75" thickBot="1">
      <c r="A64" s="136"/>
      <c r="B64" s="126" t="s">
        <v>84</v>
      </c>
      <c r="C64" s="126"/>
      <c r="D64" s="47"/>
      <c r="E64" s="47"/>
      <c r="F64" s="47"/>
      <c r="G64" s="48"/>
    </row>
    <row r="65" spans="1:7">
      <c r="A65" s="137" t="s">
        <v>126</v>
      </c>
      <c r="B65" s="127" t="s">
        <v>86</v>
      </c>
      <c r="C65" s="127"/>
      <c r="D65" s="41"/>
      <c r="E65" s="41"/>
      <c r="F65" s="41"/>
      <c r="G65" s="42"/>
    </row>
    <row r="66" spans="1:7">
      <c r="A66" s="138"/>
      <c r="B66" s="122" t="s">
        <v>87</v>
      </c>
      <c r="C66" s="122"/>
      <c r="D66" s="44"/>
      <c r="E66" s="44"/>
      <c r="F66" s="44"/>
      <c r="G66" s="45"/>
    </row>
    <row r="67" spans="1:7" ht="15.75" thickBot="1">
      <c r="A67" s="139"/>
      <c r="B67" s="123" t="s">
        <v>88</v>
      </c>
      <c r="C67" s="123"/>
      <c r="D67" s="47"/>
      <c r="E67" s="47"/>
      <c r="F67" s="47"/>
      <c r="G67" s="48"/>
    </row>
    <row r="68" spans="1:7">
      <c r="A68" s="113" t="s">
        <v>127</v>
      </c>
      <c r="B68" s="124" t="s">
        <v>91</v>
      </c>
      <c r="C68" s="124"/>
      <c r="D68" s="41"/>
      <c r="E68" s="41"/>
      <c r="F68" s="41"/>
      <c r="G68" s="42"/>
    </row>
    <row r="69" spans="1:7">
      <c r="A69" s="114"/>
      <c r="B69" s="111" t="s">
        <v>92</v>
      </c>
      <c r="C69" s="111"/>
      <c r="D69" s="44"/>
      <c r="E69" s="44"/>
      <c r="F69" s="44"/>
      <c r="G69" s="45"/>
    </row>
    <row r="70" spans="1:7">
      <c r="A70" s="114"/>
      <c r="B70" s="111" t="s">
        <v>93</v>
      </c>
      <c r="C70" s="111"/>
      <c r="D70" s="44"/>
      <c r="E70" s="44"/>
      <c r="F70" s="44"/>
      <c r="G70" s="45"/>
    </row>
    <row r="71" spans="1:7">
      <c r="A71" s="114"/>
      <c r="B71" s="111" t="s">
        <v>94</v>
      </c>
      <c r="C71" s="111"/>
      <c r="D71" s="44"/>
      <c r="E71" s="44"/>
      <c r="F71" s="44"/>
      <c r="G71" s="45"/>
    </row>
    <row r="72" spans="1:7">
      <c r="A72" s="114"/>
      <c r="B72" s="111" t="s">
        <v>95</v>
      </c>
      <c r="C72" s="111"/>
      <c r="D72" s="44"/>
      <c r="E72" s="44"/>
      <c r="F72" s="44"/>
      <c r="G72" s="45"/>
    </row>
    <row r="73" spans="1:7" ht="15.75" thickBot="1">
      <c r="A73" s="115"/>
      <c r="B73" s="112" t="s">
        <v>96</v>
      </c>
      <c r="C73" s="112"/>
      <c r="D73" s="47"/>
      <c r="E73" s="47"/>
      <c r="F73" s="47"/>
      <c r="G73" s="48"/>
    </row>
  </sheetData>
  <sheetProtection algorithmName="SHA-512" hashValue="3jXluLYJQZcKc6ZcEM1lUe7iIefQHJTL6Vg+Zp4s5ViN2aL4Fj2GLD/FI3lIgnzuXHF2/rDd97XMFkalb6SohQ==" saltValue="39g0ShHZ69G4fag/fGGDHQ==" spinCount="100000" sheet="1" objects="1" scenarios="1" selectLockedCells="1"/>
  <mergeCells count="49">
    <mergeCell ref="A55:A58"/>
    <mergeCell ref="B46:B47"/>
    <mergeCell ref="B48:B50"/>
    <mergeCell ref="B51:B53"/>
    <mergeCell ref="B27:B28"/>
    <mergeCell ref="B41:B43"/>
    <mergeCell ref="B44:B45"/>
    <mergeCell ref="A19:A47"/>
    <mergeCell ref="A48:A54"/>
    <mergeCell ref="B65:C65"/>
    <mergeCell ref="D3:G3"/>
    <mergeCell ref="D4:G4"/>
    <mergeCell ref="A16:A17"/>
    <mergeCell ref="B55:B56"/>
    <mergeCell ref="B57:B58"/>
    <mergeCell ref="B61:C61"/>
    <mergeCell ref="B62:C62"/>
    <mergeCell ref="B63:C63"/>
    <mergeCell ref="B59:C59"/>
    <mergeCell ref="A60:A64"/>
    <mergeCell ref="A65:A67"/>
    <mergeCell ref="B19:B20"/>
    <mergeCell ref="B21:B22"/>
    <mergeCell ref="B23:B24"/>
    <mergeCell ref="B25:B26"/>
    <mergeCell ref="B72:C72"/>
    <mergeCell ref="B73:C73"/>
    <mergeCell ref="A68:A73"/>
    <mergeCell ref="A7:C7"/>
    <mergeCell ref="B30:B31"/>
    <mergeCell ref="B32:B34"/>
    <mergeCell ref="B66:C66"/>
    <mergeCell ref="B67:C67"/>
    <mergeCell ref="B68:C68"/>
    <mergeCell ref="B69:C69"/>
    <mergeCell ref="B70:C70"/>
    <mergeCell ref="B71:C71"/>
    <mergeCell ref="B60:C60"/>
    <mergeCell ref="B35:B37"/>
    <mergeCell ref="B38:B40"/>
    <mergeCell ref="B64:C64"/>
    <mergeCell ref="A1:C1"/>
    <mergeCell ref="A2:C2"/>
    <mergeCell ref="A3:B3"/>
    <mergeCell ref="A4:B4"/>
    <mergeCell ref="A8:A15"/>
    <mergeCell ref="A5:A6"/>
    <mergeCell ref="B5:B6"/>
    <mergeCell ref="C5:C6"/>
  </mergeCells>
  <conditionalFormatting sqref="C4">
    <cfRule type="expression" dxfId="4" priority="2">
      <formula>$C$4&lt;30</formula>
    </cfRule>
    <cfRule type="expression" dxfId="3" priority="3">
      <formula>$C$4&gt;29</formula>
    </cfRule>
  </conditionalFormatting>
  <conditionalFormatting sqref="D4:G4">
    <cfRule type="expression" dxfId="2" priority="1">
      <formula>$D$4&gt;0</formula>
    </cfRule>
  </conditionalFormatting>
  <dataValidations count="1">
    <dataValidation type="list" allowBlank="1" showInputMessage="1" showErrorMessage="1" sqref="A4">
      <formula1>hesap</formula1>
    </dataValidation>
  </dataValidations>
  <pageMargins left="0.23622047244094491" right="0.31496062992125984" top="0.15748031496062992" bottom="0.43307086614173229" header="0.47244094488188981" footer="0.31496062992125984"/>
  <pageSetup paperSize="9" scale="6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"/>
  <sheetViews>
    <sheetView view="pageBreakPreview" zoomScale="60" zoomScaleNormal="100" workbookViewId="0">
      <selection activeCell="O17" sqref="O17"/>
    </sheetView>
  </sheetViews>
  <sheetFormatPr defaultRowHeight="15"/>
  <cols>
    <col min="1" max="1" width="5.140625" style="55" customWidth="1"/>
    <col min="2" max="2" width="38.85546875" style="98" customWidth="1"/>
    <col min="3" max="3" width="63.42578125" style="99" customWidth="1"/>
    <col min="4" max="4" width="9.5703125" style="55" bestFit="1" customWidth="1"/>
    <col min="5" max="7" width="9.28515625" style="55" bestFit="1" customWidth="1"/>
    <col min="8" max="9" width="9.140625" style="55"/>
    <col min="10" max="10" width="9.140625" style="55" hidden="1" customWidth="1"/>
    <col min="11" max="11" width="13.28515625" style="55" hidden="1" customWidth="1"/>
    <col min="12" max="16384" width="9.140625" style="55"/>
  </cols>
  <sheetData>
    <row r="1" spans="1:11" ht="26.25">
      <c r="A1" s="151" t="s">
        <v>134</v>
      </c>
      <c r="B1" s="151"/>
      <c r="C1" s="151"/>
      <c r="D1" s="151"/>
      <c r="E1" s="151"/>
      <c r="F1" s="151"/>
      <c r="G1" s="151"/>
      <c r="I1" s="56" t="str">
        <f>IF(D4&gt;0,"Tebrikler"," ")</f>
        <v xml:space="preserve"> </v>
      </c>
    </row>
    <row r="2" spans="1:11" ht="27" customHeight="1" thickBot="1">
      <c r="A2" s="152" t="s">
        <v>128</v>
      </c>
      <c r="B2" s="152"/>
      <c r="C2" s="152"/>
      <c r="D2" s="152"/>
      <c r="E2" s="152"/>
      <c r="F2" s="152"/>
      <c r="G2" s="152"/>
      <c r="H2" s="57"/>
    </row>
    <row r="3" spans="1:11" ht="27" thickBot="1">
      <c r="A3" s="195" t="s">
        <v>133</v>
      </c>
      <c r="B3" s="196"/>
      <c r="C3" s="54" t="s">
        <v>117</v>
      </c>
      <c r="D3" s="197"/>
      <c r="E3" s="197"/>
      <c r="F3" s="197"/>
      <c r="G3" s="197"/>
    </row>
    <row r="4" spans="1:11" ht="27" thickBot="1">
      <c r="A4" s="198" t="str">
        <f>Hotunluoğlu!$A$4</f>
        <v>Doç. Dr.</v>
      </c>
      <c r="B4" s="199"/>
      <c r="C4" s="58">
        <f>SUM(Sayfa1!Z4:Z69)</f>
        <v>0</v>
      </c>
      <c r="D4" s="200"/>
      <c r="E4" s="200"/>
      <c r="F4" s="200"/>
      <c r="G4" s="200"/>
    </row>
    <row r="5" spans="1:11" s="59" customFormat="1" ht="26.25" customHeight="1">
      <c r="A5" s="201" t="s">
        <v>130</v>
      </c>
      <c r="B5" s="203">
        <f>Hotunluoğlu!$B$5</f>
        <v>0</v>
      </c>
      <c r="C5" s="153" t="str">
        <f>Hotunluoğlu!$C$5</f>
        <v xml:space="preserve">Birim: </v>
      </c>
      <c r="J5" s="60"/>
      <c r="K5" s="60"/>
    </row>
    <row r="6" spans="1:11" ht="36" customHeight="1" thickBot="1">
      <c r="A6" s="202"/>
      <c r="B6" s="204"/>
      <c r="C6" s="154"/>
    </row>
    <row r="7" spans="1:11" ht="37.5" customHeight="1" thickBot="1">
      <c r="B7" s="55"/>
      <c r="C7" s="55"/>
      <c r="D7" s="100" t="s">
        <v>100</v>
      </c>
      <c r="E7" s="81" t="s">
        <v>102</v>
      </c>
      <c r="F7" s="81" t="s">
        <v>131</v>
      </c>
      <c r="G7" s="101" t="s">
        <v>104</v>
      </c>
      <c r="J7" s="55" t="b">
        <f>IF(A4="Prof. Dr.",1*Sayfa1!AA4)</f>
        <v>0</v>
      </c>
      <c r="K7" s="55" t="b">
        <f>IF(A4="Prof. Dr.",(J7/100)*836)</f>
        <v>0</v>
      </c>
    </row>
    <row r="8" spans="1:11">
      <c r="A8" s="186" t="s">
        <v>119</v>
      </c>
      <c r="B8" s="61"/>
      <c r="C8" s="62" t="s">
        <v>8</v>
      </c>
      <c r="D8" s="63">
        <f>Hotunluoğlu!D8</f>
        <v>0</v>
      </c>
      <c r="E8" s="64">
        <f>Hotunluoğlu!E8</f>
        <v>0</v>
      </c>
      <c r="F8" s="64">
        <f>Hotunluoğlu!F8</f>
        <v>0</v>
      </c>
      <c r="G8" s="65">
        <f>Hotunluoğlu!G8</f>
        <v>0</v>
      </c>
      <c r="J8" s="55">
        <f>IF(A4="Doç. Dr.",1*Sayfa1!AA4)</f>
        <v>0</v>
      </c>
      <c r="K8" s="55">
        <f>IF(A4="Doç. Dr.",(J8/100)*(0.9*836))</f>
        <v>0</v>
      </c>
    </row>
    <row r="9" spans="1:11">
      <c r="A9" s="187"/>
      <c r="B9" s="66"/>
      <c r="C9" s="67" t="s">
        <v>9</v>
      </c>
      <c r="D9" s="68">
        <f>Hotunluoğlu!D9</f>
        <v>0</v>
      </c>
      <c r="E9" s="69">
        <f>Hotunluoğlu!E9</f>
        <v>0</v>
      </c>
      <c r="F9" s="69">
        <f>Hotunluoğlu!F9</f>
        <v>0</v>
      </c>
      <c r="G9" s="70">
        <f>Hotunluoğlu!G9</f>
        <v>0</v>
      </c>
      <c r="J9" s="55" t="b">
        <f>IF(A4="Yrd. Doç. Dr.",1*Sayfa1!AA4)</f>
        <v>0</v>
      </c>
      <c r="K9" s="55" t="b">
        <f>IF(A4="Yrd. Doç. Dr.",(J9/100)*(0.8*836))</f>
        <v>0</v>
      </c>
    </row>
    <row r="10" spans="1:11">
      <c r="A10" s="187"/>
      <c r="B10" s="66"/>
      <c r="C10" s="67" t="s">
        <v>11</v>
      </c>
      <c r="D10" s="68">
        <f>Hotunluoğlu!D10</f>
        <v>0</v>
      </c>
      <c r="E10" s="69">
        <f>Hotunluoğlu!E10</f>
        <v>0</v>
      </c>
      <c r="F10" s="69">
        <f>Hotunluoğlu!F10</f>
        <v>0</v>
      </c>
      <c r="G10" s="70">
        <f>Hotunluoğlu!G10</f>
        <v>0</v>
      </c>
      <c r="J10" s="55" t="b">
        <f>IF(A4="Arş. Gör.",1*Sayfa1!AA4)</f>
        <v>0</v>
      </c>
      <c r="K10" s="55" t="b">
        <f>IF(A4="Arş. Gör.",(J10/100)*(0.8*836))</f>
        <v>0</v>
      </c>
    </row>
    <row r="11" spans="1:11">
      <c r="A11" s="187"/>
      <c r="B11" s="66"/>
      <c r="C11" s="67" t="s">
        <v>12</v>
      </c>
      <c r="D11" s="68">
        <f>Hotunluoğlu!D11</f>
        <v>0</v>
      </c>
      <c r="E11" s="69">
        <f>Hotunluoğlu!E11</f>
        <v>0</v>
      </c>
      <c r="F11" s="69">
        <f>Hotunluoğlu!F11</f>
        <v>0</v>
      </c>
      <c r="G11" s="70">
        <f>Hotunluoğlu!G11</f>
        <v>0</v>
      </c>
      <c r="J11" s="55" t="b">
        <f>IF(A4="Öğr. Gör.",1*Sayfa1!AA4)</f>
        <v>0</v>
      </c>
      <c r="K11" s="55" t="b">
        <f>IF(A4="Öğr. Gör.",(J11/100)*(0.7*836))</f>
        <v>0</v>
      </c>
    </row>
    <row r="12" spans="1:11">
      <c r="A12" s="187"/>
      <c r="B12" s="66"/>
      <c r="C12" s="67" t="s">
        <v>13</v>
      </c>
      <c r="D12" s="68">
        <f>Hotunluoğlu!D12</f>
        <v>0</v>
      </c>
      <c r="E12" s="69">
        <f>Hotunluoğlu!E12</f>
        <v>0</v>
      </c>
      <c r="F12" s="69">
        <f>Hotunluoğlu!F12</f>
        <v>0</v>
      </c>
      <c r="G12" s="70">
        <f>Hotunluoğlu!G12</f>
        <v>0</v>
      </c>
    </row>
    <row r="13" spans="1:11">
      <c r="A13" s="187"/>
      <c r="B13" s="66"/>
      <c r="C13" s="67" t="s">
        <v>14</v>
      </c>
      <c r="D13" s="68">
        <f>Hotunluoğlu!D13</f>
        <v>0</v>
      </c>
      <c r="E13" s="69">
        <f>Hotunluoğlu!E13</f>
        <v>0</v>
      </c>
      <c r="F13" s="69">
        <f>Hotunluoğlu!F13</f>
        <v>0</v>
      </c>
      <c r="G13" s="70">
        <f>Hotunluoğlu!G13</f>
        <v>0</v>
      </c>
    </row>
    <row r="14" spans="1:11">
      <c r="A14" s="187"/>
      <c r="B14" s="66"/>
      <c r="C14" s="67" t="s">
        <v>15</v>
      </c>
      <c r="D14" s="68">
        <f>Hotunluoğlu!D14</f>
        <v>0</v>
      </c>
      <c r="E14" s="69">
        <f>Hotunluoğlu!E14</f>
        <v>0</v>
      </c>
      <c r="F14" s="69">
        <f>Hotunluoğlu!F14</f>
        <v>0</v>
      </c>
      <c r="G14" s="70">
        <f>Hotunluoğlu!G14</f>
        <v>0</v>
      </c>
    </row>
    <row r="15" spans="1:11" ht="13.5" customHeight="1" thickBot="1">
      <c r="A15" s="188"/>
      <c r="B15" s="71"/>
      <c r="C15" s="72" t="s">
        <v>16</v>
      </c>
      <c r="D15" s="73">
        <f>Hotunluoğlu!D15</f>
        <v>0</v>
      </c>
      <c r="E15" s="74">
        <f>Hotunluoğlu!E15</f>
        <v>0</v>
      </c>
      <c r="F15" s="74">
        <f>Hotunluoğlu!F15</f>
        <v>0</v>
      </c>
      <c r="G15" s="75">
        <f>Hotunluoğlu!G15</f>
        <v>0</v>
      </c>
    </row>
    <row r="16" spans="1:11" ht="15" customHeight="1">
      <c r="A16" s="189" t="s">
        <v>120</v>
      </c>
      <c r="B16" s="76"/>
      <c r="C16" s="77" t="s">
        <v>18</v>
      </c>
      <c r="D16" s="63">
        <f>Hotunluoğlu!D16</f>
        <v>0</v>
      </c>
      <c r="E16" s="64">
        <f>Hotunluoğlu!E16</f>
        <v>0</v>
      </c>
      <c r="F16" s="64">
        <f>Hotunluoğlu!F16</f>
        <v>0</v>
      </c>
      <c r="G16" s="65">
        <f>Hotunluoğlu!G16</f>
        <v>0</v>
      </c>
    </row>
    <row r="17" spans="1:7" ht="15.75" thickBot="1">
      <c r="A17" s="190"/>
      <c r="B17" s="78"/>
      <c r="C17" s="79" t="s">
        <v>19</v>
      </c>
      <c r="D17" s="73">
        <f>Hotunluoğlu!D17</f>
        <v>0</v>
      </c>
      <c r="E17" s="74">
        <f>Hotunluoğlu!E17</f>
        <v>0</v>
      </c>
      <c r="F17" s="74">
        <f>Hotunluoğlu!F17</f>
        <v>0</v>
      </c>
      <c r="G17" s="75">
        <f>Hotunluoğlu!G17</f>
        <v>0</v>
      </c>
    </row>
    <row r="18" spans="1:7" ht="15.75" thickBot="1">
      <c r="A18" s="80"/>
      <c r="B18" s="81"/>
      <c r="C18" s="82"/>
      <c r="D18" s="83" t="s">
        <v>105</v>
      </c>
      <c r="E18" s="83" t="s">
        <v>106</v>
      </c>
      <c r="F18" s="83" t="s">
        <v>107</v>
      </c>
      <c r="G18" s="83" t="s">
        <v>108</v>
      </c>
    </row>
    <row r="19" spans="1:7">
      <c r="A19" s="162" t="s">
        <v>121</v>
      </c>
      <c r="B19" s="191" t="s">
        <v>21</v>
      </c>
      <c r="C19" s="84" t="s">
        <v>22</v>
      </c>
      <c r="D19" s="63">
        <f>Hotunluoğlu!D19</f>
        <v>0</v>
      </c>
      <c r="E19" s="64">
        <f>Hotunluoğlu!E19</f>
        <v>0</v>
      </c>
      <c r="F19" s="64">
        <f>Hotunluoğlu!F19</f>
        <v>0</v>
      </c>
      <c r="G19" s="65">
        <f>Hotunluoğlu!G19</f>
        <v>0</v>
      </c>
    </row>
    <row r="20" spans="1:7" ht="15.75" thickBot="1">
      <c r="A20" s="163"/>
      <c r="B20" s="192"/>
      <c r="C20" s="85" t="s">
        <v>23</v>
      </c>
      <c r="D20" s="68">
        <f>Hotunluoğlu!D20</f>
        <v>0</v>
      </c>
      <c r="E20" s="69">
        <f>Hotunluoğlu!E20</f>
        <v>0</v>
      </c>
      <c r="F20" s="69">
        <f>Hotunluoğlu!F20</f>
        <v>0</v>
      </c>
      <c r="G20" s="70">
        <f>Hotunluoğlu!G20</f>
        <v>0</v>
      </c>
    </row>
    <row r="21" spans="1:7">
      <c r="A21" s="163"/>
      <c r="B21" s="191" t="s">
        <v>24</v>
      </c>
      <c r="C21" s="84" t="s">
        <v>25</v>
      </c>
      <c r="D21" s="68">
        <f>Hotunluoğlu!D21</f>
        <v>0</v>
      </c>
      <c r="E21" s="69">
        <f>Hotunluoğlu!E21</f>
        <v>0</v>
      </c>
      <c r="F21" s="69">
        <f>Hotunluoğlu!F21</f>
        <v>0</v>
      </c>
      <c r="G21" s="70">
        <f>Hotunluoğlu!G21</f>
        <v>0</v>
      </c>
    </row>
    <row r="22" spans="1:7" ht="15.75" thickBot="1">
      <c r="A22" s="163"/>
      <c r="B22" s="192"/>
      <c r="C22" s="85" t="s">
        <v>26</v>
      </c>
      <c r="D22" s="68">
        <f>Hotunluoğlu!D22</f>
        <v>0</v>
      </c>
      <c r="E22" s="69">
        <f>Hotunluoğlu!E22</f>
        <v>0</v>
      </c>
      <c r="F22" s="69">
        <f>Hotunluoğlu!F22</f>
        <v>0</v>
      </c>
      <c r="G22" s="70">
        <f>Hotunluoğlu!G22</f>
        <v>0</v>
      </c>
    </row>
    <row r="23" spans="1:7">
      <c r="A23" s="163"/>
      <c r="B23" s="191" t="s">
        <v>27</v>
      </c>
      <c r="C23" s="84" t="s">
        <v>28</v>
      </c>
      <c r="D23" s="68">
        <f>Hotunluoğlu!D23</f>
        <v>0</v>
      </c>
      <c r="E23" s="69">
        <f>Hotunluoğlu!E23</f>
        <v>0</v>
      </c>
      <c r="F23" s="69">
        <f>Hotunluoğlu!F23</f>
        <v>0</v>
      </c>
      <c r="G23" s="70">
        <f>Hotunluoğlu!G23</f>
        <v>0</v>
      </c>
    </row>
    <row r="24" spans="1:7" ht="15.75" thickBot="1">
      <c r="A24" s="163"/>
      <c r="B24" s="192"/>
      <c r="C24" s="85" t="s">
        <v>29</v>
      </c>
      <c r="D24" s="68">
        <f>Hotunluoğlu!D24</f>
        <v>0</v>
      </c>
      <c r="E24" s="69">
        <f>Hotunluoğlu!E24</f>
        <v>0</v>
      </c>
      <c r="F24" s="69">
        <f>Hotunluoğlu!F24</f>
        <v>0</v>
      </c>
      <c r="G24" s="70">
        <f>Hotunluoğlu!G24</f>
        <v>0</v>
      </c>
    </row>
    <row r="25" spans="1:7">
      <c r="A25" s="163"/>
      <c r="B25" s="191" t="s">
        <v>30</v>
      </c>
      <c r="C25" s="84" t="s">
        <v>31</v>
      </c>
      <c r="D25" s="68">
        <f>Hotunluoğlu!D25</f>
        <v>0</v>
      </c>
      <c r="E25" s="69">
        <f>Hotunluoğlu!E25</f>
        <v>0</v>
      </c>
      <c r="F25" s="69">
        <f>Hotunluoğlu!F25</f>
        <v>0</v>
      </c>
      <c r="G25" s="70">
        <f>Hotunluoğlu!G25</f>
        <v>0</v>
      </c>
    </row>
    <row r="26" spans="1:7" ht="15.75" thickBot="1">
      <c r="A26" s="163"/>
      <c r="B26" s="192"/>
      <c r="C26" s="85" t="s">
        <v>32</v>
      </c>
      <c r="D26" s="68">
        <f>Hotunluoğlu!D26</f>
        <v>0</v>
      </c>
      <c r="E26" s="69">
        <f>Hotunluoğlu!E26</f>
        <v>0</v>
      </c>
      <c r="F26" s="69">
        <f>Hotunluoğlu!F26</f>
        <v>0</v>
      </c>
      <c r="G26" s="70">
        <f>Hotunluoğlu!G26</f>
        <v>0</v>
      </c>
    </row>
    <row r="27" spans="1:7">
      <c r="A27" s="163"/>
      <c r="B27" s="191" t="s">
        <v>33</v>
      </c>
      <c r="C27" s="84" t="s">
        <v>34</v>
      </c>
      <c r="D27" s="68">
        <f>Hotunluoğlu!D27</f>
        <v>0</v>
      </c>
      <c r="E27" s="69">
        <f>Hotunluoğlu!E27</f>
        <v>0</v>
      </c>
      <c r="F27" s="69">
        <f>Hotunluoğlu!F27</f>
        <v>0</v>
      </c>
      <c r="G27" s="70">
        <f>Hotunluoğlu!G27</f>
        <v>0</v>
      </c>
    </row>
    <row r="28" spans="1:7" ht="15.75" thickBot="1">
      <c r="A28" s="163"/>
      <c r="B28" s="192"/>
      <c r="C28" s="85" t="s">
        <v>35</v>
      </c>
      <c r="D28" s="68">
        <f>Hotunluoğlu!D28</f>
        <v>0</v>
      </c>
      <c r="E28" s="69">
        <f>Hotunluoğlu!E28</f>
        <v>0</v>
      </c>
      <c r="F28" s="69">
        <f>Hotunluoğlu!F28</f>
        <v>0</v>
      </c>
      <c r="G28" s="70">
        <f>Hotunluoğlu!G28</f>
        <v>0</v>
      </c>
    </row>
    <row r="29" spans="1:7" ht="15.75" thickBot="1">
      <c r="A29" s="163"/>
      <c r="B29" s="86" t="s">
        <v>36</v>
      </c>
      <c r="C29" s="87" t="s">
        <v>37</v>
      </c>
      <c r="D29" s="68">
        <f>Hotunluoğlu!D29</f>
        <v>0</v>
      </c>
      <c r="E29" s="69">
        <f>Hotunluoğlu!E29</f>
        <v>0</v>
      </c>
      <c r="F29" s="69">
        <f>Hotunluoğlu!F29</f>
        <v>0</v>
      </c>
      <c r="G29" s="70">
        <f>Hotunluoğlu!G29</f>
        <v>0</v>
      </c>
    </row>
    <row r="30" spans="1:7">
      <c r="A30" s="163"/>
      <c r="B30" s="191" t="s">
        <v>38</v>
      </c>
      <c r="C30" s="84" t="s">
        <v>39</v>
      </c>
      <c r="D30" s="68">
        <f>Hotunluoğlu!D30</f>
        <v>0</v>
      </c>
      <c r="E30" s="69">
        <f>Hotunluoğlu!E30</f>
        <v>0</v>
      </c>
      <c r="F30" s="69">
        <f>Hotunluoğlu!F30</f>
        <v>0</v>
      </c>
      <c r="G30" s="70">
        <f>Hotunluoğlu!G30</f>
        <v>0</v>
      </c>
    </row>
    <row r="31" spans="1:7" ht="15.75" thickBot="1">
      <c r="A31" s="163"/>
      <c r="B31" s="192"/>
      <c r="C31" s="85" t="s">
        <v>40</v>
      </c>
      <c r="D31" s="68">
        <f>Hotunluoğlu!D31</f>
        <v>0</v>
      </c>
      <c r="E31" s="69">
        <f>Hotunluoğlu!E31</f>
        <v>0</v>
      </c>
      <c r="F31" s="69">
        <f>Hotunluoğlu!F31</f>
        <v>0</v>
      </c>
      <c r="G31" s="70">
        <f>Hotunluoğlu!G31</f>
        <v>0</v>
      </c>
    </row>
    <row r="32" spans="1:7">
      <c r="A32" s="163"/>
      <c r="B32" s="165" t="s">
        <v>41</v>
      </c>
      <c r="C32" s="84" t="s">
        <v>42</v>
      </c>
      <c r="D32" s="68">
        <f>Hotunluoğlu!D32</f>
        <v>0</v>
      </c>
      <c r="E32" s="69">
        <f>Hotunluoğlu!E32</f>
        <v>0</v>
      </c>
      <c r="F32" s="69">
        <f>Hotunluoğlu!F32</f>
        <v>0</v>
      </c>
      <c r="G32" s="70">
        <f>Hotunluoğlu!G32</f>
        <v>0</v>
      </c>
    </row>
    <row r="33" spans="1:7" ht="30">
      <c r="A33" s="163"/>
      <c r="B33" s="193"/>
      <c r="C33" s="88" t="s">
        <v>43</v>
      </c>
      <c r="D33" s="68">
        <f>Hotunluoğlu!D33</f>
        <v>0</v>
      </c>
      <c r="E33" s="69">
        <f>Hotunluoğlu!E33</f>
        <v>0</v>
      </c>
      <c r="F33" s="69">
        <f>Hotunluoğlu!F33</f>
        <v>0</v>
      </c>
      <c r="G33" s="70">
        <f>Hotunluoğlu!G33</f>
        <v>0</v>
      </c>
    </row>
    <row r="34" spans="1:7" ht="15.75" thickBot="1">
      <c r="A34" s="163"/>
      <c r="B34" s="166"/>
      <c r="C34" s="85" t="s">
        <v>44</v>
      </c>
      <c r="D34" s="68">
        <f>Hotunluoğlu!D34</f>
        <v>0</v>
      </c>
      <c r="E34" s="69">
        <f>Hotunluoğlu!E34</f>
        <v>0</v>
      </c>
      <c r="F34" s="69">
        <f>Hotunluoğlu!F34</f>
        <v>0</v>
      </c>
      <c r="G34" s="70">
        <f>Hotunluoğlu!G34</f>
        <v>0</v>
      </c>
    </row>
    <row r="35" spans="1:7">
      <c r="A35" s="163"/>
      <c r="B35" s="165" t="s">
        <v>45</v>
      </c>
      <c r="C35" s="84" t="s">
        <v>46</v>
      </c>
      <c r="D35" s="68">
        <f>Hotunluoğlu!D35</f>
        <v>0</v>
      </c>
      <c r="E35" s="69">
        <f>Hotunluoğlu!E35</f>
        <v>0</v>
      </c>
      <c r="F35" s="69">
        <f>Hotunluoğlu!F35</f>
        <v>0</v>
      </c>
      <c r="G35" s="70">
        <f>Hotunluoğlu!G35</f>
        <v>0</v>
      </c>
    </row>
    <row r="36" spans="1:7" ht="30">
      <c r="A36" s="163"/>
      <c r="B36" s="193"/>
      <c r="C36" s="88" t="s">
        <v>47</v>
      </c>
      <c r="D36" s="68">
        <f>Hotunluoğlu!D36</f>
        <v>0</v>
      </c>
      <c r="E36" s="69">
        <f>Hotunluoğlu!E36</f>
        <v>0</v>
      </c>
      <c r="F36" s="69">
        <f>Hotunluoğlu!F36</f>
        <v>0</v>
      </c>
      <c r="G36" s="70">
        <f>Hotunluoğlu!G36</f>
        <v>0</v>
      </c>
    </row>
    <row r="37" spans="1:7" ht="30.75" thickBot="1">
      <c r="A37" s="163"/>
      <c r="B37" s="166"/>
      <c r="C37" s="85" t="s">
        <v>48</v>
      </c>
      <c r="D37" s="68">
        <f>Hotunluoğlu!D37</f>
        <v>0</v>
      </c>
      <c r="E37" s="69">
        <f>Hotunluoğlu!E37</f>
        <v>0</v>
      </c>
      <c r="F37" s="69">
        <f>Hotunluoğlu!F37</f>
        <v>0</v>
      </c>
      <c r="G37" s="70">
        <f>Hotunluoğlu!G37</f>
        <v>0</v>
      </c>
    </row>
    <row r="38" spans="1:7">
      <c r="A38" s="163"/>
      <c r="B38" s="165" t="s">
        <v>49</v>
      </c>
      <c r="C38" s="84" t="s">
        <v>50</v>
      </c>
      <c r="D38" s="68">
        <f>Hotunluoğlu!D38</f>
        <v>0</v>
      </c>
      <c r="E38" s="69">
        <f>Hotunluoğlu!E38</f>
        <v>0</v>
      </c>
      <c r="F38" s="69">
        <f>Hotunluoğlu!F38</f>
        <v>0</v>
      </c>
      <c r="G38" s="70">
        <f>Hotunluoğlu!G38</f>
        <v>0</v>
      </c>
    </row>
    <row r="39" spans="1:7" ht="30">
      <c r="A39" s="163"/>
      <c r="B39" s="193"/>
      <c r="C39" s="88" t="s">
        <v>51</v>
      </c>
      <c r="D39" s="68">
        <f>Hotunluoğlu!D39</f>
        <v>0</v>
      </c>
      <c r="E39" s="69">
        <f>Hotunluoğlu!E39</f>
        <v>0</v>
      </c>
      <c r="F39" s="69">
        <f>Hotunluoğlu!F39</f>
        <v>0</v>
      </c>
      <c r="G39" s="70">
        <f>Hotunluoğlu!G39</f>
        <v>0</v>
      </c>
    </row>
    <row r="40" spans="1:7" ht="30.75" thickBot="1">
      <c r="A40" s="163"/>
      <c r="B40" s="166"/>
      <c r="C40" s="85" t="s">
        <v>52</v>
      </c>
      <c r="D40" s="68">
        <f>Hotunluoğlu!D40</f>
        <v>0</v>
      </c>
      <c r="E40" s="69">
        <f>Hotunluoğlu!E40</f>
        <v>0</v>
      </c>
      <c r="F40" s="69">
        <f>Hotunluoğlu!F40</f>
        <v>0</v>
      </c>
      <c r="G40" s="70">
        <f>Hotunluoğlu!G40</f>
        <v>0</v>
      </c>
    </row>
    <row r="41" spans="1:7" ht="30">
      <c r="A41" s="163"/>
      <c r="B41" s="191" t="s">
        <v>53</v>
      </c>
      <c r="C41" s="84" t="s">
        <v>54</v>
      </c>
      <c r="D41" s="68">
        <f>Hotunluoğlu!D41</f>
        <v>0</v>
      </c>
      <c r="E41" s="69">
        <f>Hotunluoğlu!E41</f>
        <v>0</v>
      </c>
      <c r="F41" s="69">
        <f>Hotunluoğlu!F41</f>
        <v>0</v>
      </c>
      <c r="G41" s="70">
        <f>Hotunluoğlu!G41</f>
        <v>0</v>
      </c>
    </row>
    <row r="42" spans="1:7" ht="30">
      <c r="A42" s="163"/>
      <c r="B42" s="194"/>
      <c r="C42" s="88" t="s">
        <v>55</v>
      </c>
      <c r="D42" s="68">
        <f>Hotunluoğlu!D42</f>
        <v>0</v>
      </c>
      <c r="E42" s="69">
        <f>Hotunluoğlu!E42</f>
        <v>0</v>
      </c>
      <c r="F42" s="69">
        <f>Hotunluoğlu!F42</f>
        <v>0</v>
      </c>
      <c r="G42" s="70">
        <f>Hotunluoğlu!G42</f>
        <v>0</v>
      </c>
    </row>
    <row r="43" spans="1:7" ht="30.75" thickBot="1">
      <c r="A43" s="163"/>
      <c r="B43" s="192"/>
      <c r="C43" s="85" t="s">
        <v>56</v>
      </c>
      <c r="D43" s="68">
        <f>Hotunluoğlu!D43</f>
        <v>0</v>
      </c>
      <c r="E43" s="69">
        <f>Hotunluoğlu!E43</f>
        <v>0</v>
      </c>
      <c r="F43" s="69">
        <f>Hotunluoğlu!F43</f>
        <v>0</v>
      </c>
      <c r="G43" s="70">
        <f>Hotunluoğlu!G43</f>
        <v>0</v>
      </c>
    </row>
    <row r="44" spans="1:7">
      <c r="A44" s="163"/>
      <c r="B44" s="167" t="s">
        <v>57</v>
      </c>
      <c r="C44" s="84" t="s">
        <v>58</v>
      </c>
      <c r="D44" s="68">
        <f>Hotunluoğlu!D44</f>
        <v>0</v>
      </c>
      <c r="E44" s="69">
        <f>Hotunluoğlu!E44</f>
        <v>0</v>
      </c>
      <c r="F44" s="69">
        <f>Hotunluoğlu!F44</f>
        <v>0</v>
      </c>
      <c r="G44" s="70">
        <f>Hotunluoğlu!G44</f>
        <v>0</v>
      </c>
    </row>
    <row r="45" spans="1:7" ht="15.75" thickBot="1">
      <c r="A45" s="163"/>
      <c r="B45" s="168"/>
      <c r="C45" s="85" t="s">
        <v>59</v>
      </c>
      <c r="D45" s="68">
        <f>Hotunluoğlu!D45</f>
        <v>0</v>
      </c>
      <c r="E45" s="69">
        <f>Hotunluoğlu!E45</f>
        <v>0</v>
      </c>
      <c r="F45" s="69">
        <f>Hotunluoğlu!F45</f>
        <v>0</v>
      </c>
      <c r="G45" s="70">
        <f>Hotunluoğlu!G45</f>
        <v>0</v>
      </c>
    </row>
    <row r="46" spans="1:7">
      <c r="A46" s="163"/>
      <c r="B46" s="167" t="s">
        <v>60</v>
      </c>
      <c r="C46" s="84" t="s">
        <v>58</v>
      </c>
      <c r="D46" s="68">
        <f>Hotunluoğlu!D46</f>
        <v>0</v>
      </c>
      <c r="E46" s="69">
        <f>Hotunluoğlu!E46</f>
        <v>0</v>
      </c>
      <c r="F46" s="69">
        <f>Hotunluoğlu!F46</f>
        <v>0</v>
      </c>
      <c r="G46" s="70">
        <f>Hotunluoğlu!G46</f>
        <v>0</v>
      </c>
    </row>
    <row r="47" spans="1:7" ht="15.75" thickBot="1">
      <c r="A47" s="164"/>
      <c r="B47" s="168"/>
      <c r="C47" s="85" t="s">
        <v>59</v>
      </c>
      <c r="D47" s="73">
        <f>Hotunluoğlu!D47</f>
        <v>0</v>
      </c>
      <c r="E47" s="74">
        <f>Hotunluoğlu!E47</f>
        <v>0</v>
      </c>
      <c r="F47" s="74">
        <f>Hotunluoğlu!F47</f>
        <v>0</v>
      </c>
      <c r="G47" s="75">
        <f>Hotunluoğlu!G47</f>
        <v>0</v>
      </c>
    </row>
    <row r="48" spans="1:7" ht="30">
      <c r="A48" s="180" t="s">
        <v>122</v>
      </c>
      <c r="B48" s="183" t="s">
        <v>62</v>
      </c>
      <c r="C48" s="89" t="s">
        <v>63</v>
      </c>
      <c r="D48" s="63">
        <f>Hotunluoğlu!D48</f>
        <v>0</v>
      </c>
      <c r="E48" s="64">
        <f>Hotunluoğlu!E48</f>
        <v>0</v>
      </c>
      <c r="F48" s="64">
        <f>Hotunluoğlu!F48</f>
        <v>0</v>
      </c>
      <c r="G48" s="65">
        <f>Hotunluoğlu!G48</f>
        <v>0</v>
      </c>
    </row>
    <row r="49" spans="1:7">
      <c r="A49" s="181"/>
      <c r="B49" s="184"/>
      <c r="C49" s="90" t="s">
        <v>64</v>
      </c>
      <c r="D49" s="68">
        <f>Hotunluoğlu!D49</f>
        <v>0</v>
      </c>
      <c r="E49" s="69">
        <f>Hotunluoğlu!E49</f>
        <v>0</v>
      </c>
      <c r="F49" s="69">
        <f>Hotunluoğlu!F49</f>
        <v>0</v>
      </c>
      <c r="G49" s="70">
        <f>Hotunluoğlu!G49</f>
        <v>0</v>
      </c>
    </row>
    <row r="50" spans="1:7" ht="15.75" thickBot="1">
      <c r="A50" s="181"/>
      <c r="B50" s="185"/>
      <c r="C50" s="91" t="s">
        <v>65</v>
      </c>
      <c r="D50" s="68">
        <f>Hotunluoğlu!D50</f>
        <v>0</v>
      </c>
      <c r="E50" s="69">
        <f>Hotunluoğlu!E50</f>
        <v>0</v>
      </c>
      <c r="F50" s="69">
        <f>Hotunluoğlu!F50</f>
        <v>0</v>
      </c>
      <c r="G50" s="70">
        <f>Hotunluoğlu!G50</f>
        <v>0</v>
      </c>
    </row>
    <row r="51" spans="1:7">
      <c r="A51" s="181"/>
      <c r="B51" s="183" t="s">
        <v>66</v>
      </c>
      <c r="C51" s="89" t="s">
        <v>64</v>
      </c>
      <c r="D51" s="68">
        <f>Hotunluoğlu!D51</f>
        <v>0</v>
      </c>
      <c r="E51" s="69">
        <f>Hotunluoğlu!E51</f>
        <v>0</v>
      </c>
      <c r="F51" s="69">
        <f>Hotunluoğlu!F51</f>
        <v>0</v>
      </c>
      <c r="G51" s="70">
        <f>Hotunluoğlu!G51</f>
        <v>0</v>
      </c>
    </row>
    <row r="52" spans="1:7" ht="30">
      <c r="A52" s="181"/>
      <c r="B52" s="184"/>
      <c r="C52" s="90" t="s">
        <v>67</v>
      </c>
      <c r="D52" s="68">
        <f>Hotunluoğlu!D52</f>
        <v>0</v>
      </c>
      <c r="E52" s="69">
        <f>Hotunluoğlu!E52</f>
        <v>0</v>
      </c>
      <c r="F52" s="69">
        <f>Hotunluoğlu!F52</f>
        <v>0</v>
      </c>
      <c r="G52" s="70">
        <f>Hotunluoğlu!G52</f>
        <v>0</v>
      </c>
    </row>
    <row r="53" spans="1:7" ht="15.75" thickBot="1">
      <c r="A53" s="181"/>
      <c r="B53" s="185"/>
      <c r="C53" s="91" t="s">
        <v>65</v>
      </c>
      <c r="D53" s="68">
        <f>Hotunluoğlu!D53</f>
        <v>0</v>
      </c>
      <c r="E53" s="69">
        <f>Hotunluoğlu!E53</f>
        <v>0</v>
      </c>
      <c r="F53" s="69">
        <f>Hotunluoğlu!F53</f>
        <v>0</v>
      </c>
      <c r="G53" s="70">
        <f>Hotunluoğlu!G53</f>
        <v>0</v>
      </c>
    </row>
    <row r="54" spans="1:7" ht="15.75" thickBot="1">
      <c r="A54" s="182"/>
      <c r="B54" s="92" t="s">
        <v>68</v>
      </c>
      <c r="C54" s="93" t="s">
        <v>69</v>
      </c>
      <c r="D54" s="73">
        <f>Hotunluoğlu!D54</f>
        <v>0</v>
      </c>
      <c r="E54" s="74">
        <f>Hotunluoğlu!E54</f>
        <v>0</v>
      </c>
      <c r="F54" s="74">
        <f>Hotunluoğlu!F54</f>
        <v>0</v>
      </c>
      <c r="G54" s="75">
        <f>Hotunluoğlu!G54</f>
        <v>0</v>
      </c>
    </row>
    <row r="55" spans="1:7">
      <c r="A55" s="162" t="s">
        <v>123</v>
      </c>
      <c r="B55" s="165" t="s">
        <v>71</v>
      </c>
      <c r="C55" s="84" t="s">
        <v>72</v>
      </c>
      <c r="D55" s="63">
        <f>Hotunluoğlu!D55</f>
        <v>0</v>
      </c>
      <c r="E55" s="64">
        <f>Hotunluoğlu!E55</f>
        <v>0</v>
      </c>
      <c r="F55" s="64">
        <f>Hotunluoğlu!F55</f>
        <v>0</v>
      </c>
      <c r="G55" s="65">
        <f>Hotunluoğlu!G55</f>
        <v>0</v>
      </c>
    </row>
    <row r="56" spans="1:7" ht="15.75" thickBot="1">
      <c r="A56" s="163"/>
      <c r="B56" s="166"/>
      <c r="C56" s="85" t="s">
        <v>73</v>
      </c>
      <c r="D56" s="68">
        <f>Hotunluoğlu!D56</f>
        <v>0</v>
      </c>
      <c r="E56" s="69">
        <f>Hotunluoğlu!E56</f>
        <v>0</v>
      </c>
      <c r="F56" s="69">
        <f>Hotunluoğlu!F56</f>
        <v>0</v>
      </c>
      <c r="G56" s="70">
        <f>Hotunluoğlu!G56</f>
        <v>0</v>
      </c>
    </row>
    <row r="57" spans="1:7">
      <c r="A57" s="163"/>
      <c r="B57" s="165" t="s">
        <v>74</v>
      </c>
      <c r="C57" s="84" t="s">
        <v>75</v>
      </c>
      <c r="D57" s="68">
        <f>Hotunluoğlu!D57</f>
        <v>0</v>
      </c>
      <c r="E57" s="69">
        <f>Hotunluoğlu!E57</f>
        <v>0</v>
      </c>
      <c r="F57" s="69">
        <f>Hotunluoğlu!F57</f>
        <v>0</v>
      </c>
      <c r="G57" s="70">
        <f>Hotunluoğlu!G57</f>
        <v>0</v>
      </c>
    </row>
    <row r="58" spans="1:7" ht="15.75" thickBot="1">
      <c r="A58" s="164"/>
      <c r="B58" s="166"/>
      <c r="C58" s="85" t="s">
        <v>76</v>
      </c>
      <c r="D58" s="73">
        <f>Hotunluoğlu!D58</f>
        <v>0</v>
      </c>
      <c r="E58" s="74">
        <f>Hotunluoğlu!E58</f>
        <v>0</v>
      </c>
      <c r="F58" s="74">
        <f>Hotunluoğlu!F58</f>
        <v>0</v>
      </c>
      <c r="G58" s="75">
        <f>Hotunluoğlu!G58</f>
        <v>0</v>
      </c>
    </row>
    <row r="59" spans="1:7" ht="36.75" thickBot="1">
      <c r="A59" s="94" t="s">
        <v>124</v>
      </c>
      <c r="B59" s="169" t="s">
        <v>78</v>
      </c>
      <c r="C59" s="170"/>
      <c r="D59" s="95">
        <f>Hotunluoğlu!D59</f>
        <v>0</v>
      </c>
      <c r="E59" s="96">
        <f>Hotunluoğlu!E59</f>
        <v>0</v>
      </c>
      <c r="F59" s="96">
        <f>Hotunluoğlu!F59</f>
        <v>0</v>
      </c>
      <c r="G59" s="97">
        <f>Hotunluoğlu!G59</f>
        <v>0</v>
      </c>
    </row>
    <row r="60" spans="1:7">
      <c r="A60" s="171" t="s">
        <v>125</v>
      </c>
      <c r="B60" s="174" t="s">
        <v>80</v>
      </c>
      <c r="C60" s="175"/>
      <c r="D60" s="63">
        <f>Hotunluoğlu!D60</f>
        <v>0</v>
      </c>
      <c r="E60" s="64">
        <f>Hotunluoğlu!E60</f>
        <v>0</v>
      </c>
      <c r="F60" s="64">
        <f>Hotunluoğlu!F60</f>
        <v>0</v>
      </c>
      <c r="G60" s="65">
        <f>Hotunluoğlu!G60</f>
        <v>0</v>
      </c>
    </row>
    <row r="61" spans="1:7">
      <c r="A61" s="172"/>
      <c r="B61" s="176" t="s">
        <v>81</v>
      </c>
      <c r="C61" s="177"/>
      <c r="D61" s="68">
        <f>Hotunluoğlu!D61</f>
        <v>0</v>
      </c>
      <c r="E61" s="69">
        <f>Hotunluoğlu!E61</f>
        <v>0</v>
      </c>
      <c r="F61" s="69">
        <f>Hotunluoğlu!F61</f>
        <v>0</v>
      </c>
      <c r="G61" s="70">
        <f>Hotunluoğlu!G61</f>
        <v>0</v>
      </c>
    </row>
    <row r="62" spans="1:7">
      <c r="A62" s="172"/>
      <c r="B62" s="176" t="s">
        <v>82</v>
      </c>
      <c r="C62" s="177"/>
      <c r="D62" s="68">
        <f>Hotunluoğlu!D62</f>
        <v>0</v>
      </c>
      <c r="E62" s="69">
        <f>Hotunluoğlu!E62</f>
        <v>0</v>
      </c>
      <c r="F62" s="69">
        <f>Hotunluoğlu!F62</f>
        <v>0</v>
      </c>
      <c r="G62" s="70">
        <f>Hotunluoğlu!G62</f>
        <v>0</v>
      </c>
    </row>
    <row r="63" spans="1:7">
      <c r="A63" s="172"/>
      <c r="B63" s="176" t="s">
        <v>83</v>
      </c>
      <c r="C63" s="177"/>
      <c r="D63" s="68">
        <f>Hotunluoğlu!D63</f>
        <v>0</v>
      </c>
      <c r="E63" s="69">
        <f>Hotunluoğlu!E63</f>
        <v>0</v>
      </c>
      <c r="F63" s="69">
        <f>Hotunluoğlu!F63</f>
        <v>0</v>
      </c>
      <c r="G63" s="70">
        <f>Hotunluoğlu!G63</f>
        <v>0</v>
      </c>
    </row>
    <row r="64" spans="1:7" ht="15.75" thickBot="1">
      <c r="A64" s="173"/>
      <c r="B64" s="178" t="s">
        <v>84</v>
      </c>
      <c r="C64" s="179"/>
      <c r="D64" s="73">
        <f>Hotunluoğlu!D64</f>
        <v>0</v>
      </c>
      <c r="E64" s="74">
        <f>Hotunluoğlu!E64</f>
        <v>0</v>
      </c>
      <c r="F64" s="74">
        <f>Hotunluoğlu!F64</f>
        <v>0</v>
      </c>
      <c r="G64" s="75">
        <f>Hotunluoğlu!G64</f>
        <v>0</v>
      </c>
    </row>
    <row r="65" spans="1:7">
      <c r="A65" s="155" t="s">
        <v>126</v>
      </c>
      <c r="B65" s="158" t="s">
        <v>86</v>
      </c>
      <c r="C65" s="159"/>
      <c r="D65" s="63">
        <f>Hotunluoğlu!D65</f>
        <v>0</v>
      </c>
      <c r="E65" s="64">
        <f>Hotunluoğlu!E65</f>
        <v>0</v>
      </c>
      <c r="F65" s="64">
        <f>Hotunluoğlu!F65</f>
        <v>0</v>
      </c>
      <c r="G65" s="65">
        <f>Hotunluoğlu!G65</f>
        <v>0</v>
      </c>
    </row>
    <row r="66" spans="1:7">
      <c r="A66" s="156"/>
      <c r="B66" s="160" t="s">
        <v>87</v>
      </c>
      <c r="C66" s="161"/>
      <c r="D66" s="68">
        <f>Hotunluoğlu!D66</f>
        <v>0</v>
      </c>
      <c r="E66" s="69">
        <f>Hotunluoğlu!E66</f>
        <v>0</v>
      </c>
      <c r="F66" s="69">
        <f>Hotunluoğlu!F66</f>
        <v>0</v>
      </c>
      <c r="G66" s="70">
        <f>Hotunluoğlu!G66</f>
        <v>0</v>
      </c>
    </row>
    <row r="67" spans="1:7" ht="15.75" thickBot="1">
      <c r="A67" s="157"/>
      <c r="B67" s="149" t="s">
        <v>88</v>
      </c>
      <c r="C67" s="150"/>
      <c r="D67" s="73">
        <f>Hotunluoğlu!D67</f>
        <v>0</v>
      </c>
      <c r="E67" s="74">
        <f>Hotunluoğlu!E67</f>
        <v>0</v>
      </c>
      <c r="F67" s="74">
        <f>Hotunluoğlu!F67</f>
        <v>0</v>
      </c>
      <c r="G67" s="75">
        <f>Hotunluoğlu!G67</f>
        <v>0</v>
      </c>
    </row>
    <row r="68" spans="1:7">
      <c r="A68" s="155" t="s">
        <v>127</v>
      </c>
      <c r="B68" s="158" t="s">
        <v>91</v>
      </c>
      <c r="C68" s="159"/>
      <c r="D68" s="63">
        <f>Hotunluoğlu!D68</f>
        <v>0</v>
      </c>
      <c r="E68" s="64">
        <f>Hotunluoğlu!E68</f>
        <v>0</v>
      </c>
      <c r="F68" s="64">
        <f>Hotunluoğlu!F68</f>
        <v>0</v>
      </c>
      <c r="G68" s="65">
        <f>Hotunluoğlu!G68</f>
        <v>0</v>
      </c>
    </row>
    <row r="69" spans="1:7">
      <c r="A69" s="156"/>
      <c r="B69" s="160" t="s">
        <v>92</v>
      </c>
      <c r="C69" s="161"/>
      <c r="D69" s="68">
        <f>Hotunluoğlu!D69</f>
        <v>0</v>
      </c>
      <c r="E69" s="69">
        <f>Hotunluoğlu!E69</f>
        <v>0</v>
      </c>
      <c r="F69" s="69">
        <f>Hotunluoğlu!F69</f>
        <v>0</v>
      </c>
      <c r="G69" s="70">
        <f>Hotunluoğlu!G69</f>
        <v>0</v>
      </c>
    </row>
    <row r="70" spans="1:7">
      <c r="A70" s="156"/>
      <c r="B70" s="160" t="s">
        <v>93</v>
      </c>
      <c r="C70" s="161"/>
      <c r="D70" s="68">
        <f>Hotunluoğlu!D70</f>
        <v>0</v>
      </c>
      <c r="E70" s="69">
        <f>Hotunluoğlu!E70</f>
        <v>0</v>
      </c>
      <c r="F70" s="69">
        <f>Hotunluoğlu!F70</f>
        <v>0</v>
      </c>
      <c r="G70" s="70">
        <f>Hotunluoğlu!G70</f>
        <v>0</v>
      </c>
    </row>
    <row r="71" spans="1:7">
      <c r="A71" s="156"/>
      <c r="B71" s="160" t="s">
        <v>94</v>
      </c>
      <c r="C71" s="161"/>
      <c r="D71" s="68">
        <f>Hotunluoğlu!D71</f>
        <v>0</v>
      </c>
      <c r="E71" s="69">
        <f>Hotunluoğlu!E71</f>
        <v>0</v>
      </c>
      <c r="F71" s="69">
        <f>Hotunluoğlu!F71</f>
        <v>0</v>
      </c>
      <c r="G71" s="70">
        <f>Hotunluoğlu!G71</f>
        <v>0</v>
      </c>
    </row>
    <row r="72" spans="1:7">
      <c r="A72" s="156"/>
      <c r="B72" s="160" t="s">
        <v>95</v>
      </c>
      <c r="C72" s="161"/>
      <c r="D72" s="68">
        <f>Hotunluoğlu!D72</f>
        <v>0</v>
      </c>
      <c r="E72" s="69">
        <f>Hotunluoğlu!E72</f>
        <v>0</v>
      </c>
      <c r="F72" s="69">
        <f>Hotunluoğlu!F72</f>
        <v>0</v>
      </c>
      <c r="G72" s="70">
        <f>Hotunluoğlu!G72</f>
        <v>0</v>
      </c>
    </row>
    <row r="73" spans="1:7" ht="15.75" thickBot="1">
      <c r="A73" s="157"/>
      <c r="B73" s="149" t="s">
        <v>96</v>
      </c>
      <c r="C73" s="150"/>
      <c r="D73" s="73">
        <f>Hotunluoğlu!D73</f>
        <v>0</v>
      </c>
      <c r="E73" s="74">
        <f>Hotunluoğlu!E73</f>
        <v>0</v>
      </c>
      <c r="F73" s="74">
        <f>Hotunluoğlu!F73</f>
        <v>0</v>
      </c>
      <c r="G73" s="75">
        <f>Hotunluoğlu!G73</f>
        <v>0</v>
      </c>
    </row>
  </sheetData>
  <sheetProtection algorithmName="SHA-512" hashValue="9Keewidb1g0veX+ufLTESqiR8aNCB+CehCA4IfugSUBwtrW0Se4CQspTUEUCxjwqvadGsDvOW2vUU2jXYOwpMQ==" saltValue="gZXMmARuLEdoQlZW4XWbsw==" spinCount="100000" sheet="1" objects="1" scenarios="1" selectLockedCells="1"/>
  <mergeCells count="48">
    <mergeCell ref="A3:B3"/>
    <mergeCell ref="D3:G3"/>
    <mergeCell ref="A4:B4"/>
    <mergeCell ref="D4:G4"/>
    <mergeCell ref="A5:A6"/>
    <mergeCell ref="B5:B6"/>
    <mergeCell ref="A8:A15"/>
    <mergeCell ref="A16:A17"/>
    <mergeCell ref="A19:A47"/>
    <mergeCell ref="B19:B20"/>
    <mergeCell ref="B21:B22"/>
    <mergeCell ref="B23:B24"/>
    <mergeCell ref="B25:B26"/>
    <mergeCell ref="B27:B28"/>
    <mergeCell ref="B30:B31"/>
    <mergeCell ref="B32:B34"/>
    <mergeCell ref="B35:B37"/>
    <mergeCell ref="B38:B40"/>
    <mergeCell ref="B41:B43"/>
    <mergeCell ref="B44:B45"/>
    <mergeCell ref="B46:B47"/>
    <mergeCell ref="B57:B58"/>
    <mergeCell ref="B59:C59"/>
    <mergeCell ref="A60:A64"/>
    <mergeCell ref="B60:C60"/>
    <mergeCell ref="B61:C61"/>
    <mergeCell ref="B62:C62"/>
    <mergeCell ref="B63:C63"/>
    <mergeCell ref="B64:C64"/>
    <mergeCell ref="A48:A54"/>
    <mergeCell ref="B48:B50"/>
    <mergeCell ref="B51:B53"/>
    <mergeCell ref="B73:C73"/>
    <mergeCell ref="A1:G1"/>
    <mergeCell ref="A2:G2"/>
    <mergeCell ref="C5:C6"/>
    <mergeCell ref="A65:A67"/>
    <mergeCell ref="B65:C65"/>
    <mergeCell ref="B66:C66"/>
    <mergeCell ref="B67:C67"/>
    <mergeCell ref="A68:A73"/>
    <mergeCell ref="B68:C68"/>
    <mergeCell ref="B69:C69"/>
    <mergeCell ref="B70:C70"/>
    <mergeCell ref="B71:C71"/>
    <mergeCell ref="B72:C72"/>
    <mergeCell ref="A55:A58"/>
    <mergeCell ref="B55:B56"/>
  </mergeCells>
  <conditionalFormatting sqref="D4:G4">
    <cfRule type="expression" dxfId="1" priority="2">
      <formula>$D$4&gt;0</formula>
    </cfRule>
  </conditionalFormatting>
  <conditionalFormatting sqref="D8:G73">
    <cfRule type="cellIs" dxfId="0" priority="1" operator="equal">
      <formula>0</formula>
    </cfRule>
  </conditionalFormatting>
  <dataValidations count="1">
    <dataValidation type="list" allowBlank="1" showInputMessage="1" showErrorMessage="1" sqref="A4">
      <formula1>hesap</formula1>
    </dataValidation>
  </dataValidations>
  <printOptions horizontalCentered="1"/>
  <pageMargins left="0.27559055118110237" right="0.23622047244094491" top="0.19685039370078741" bottom="0.35433070866141736" header="0.15748031496062992" footer="0.19685039370078741"/>
  <pageSetup paperSize="9" scale="58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3"/>
  <dimension ref="A1:A5"/>
  <sheetViews>
    <sheetView workbookViewId="0">
      <selection sqref="A1:A5"/>
    </sheetView>
  </sheetViews>
  <sheetFormatPr defaultRowHeight="15"/>
  <cols>
    <col min="1" max="1" width="10.85546875" bestFit="1" customWidth="1"/>
  </cols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sheetProtection algorithmName="SHA-512" hashValue="o39hlZW9N8SMZbjvS5HdPY1pch8rZPYgl+JKenngWKZB9z4nrxXdJEEtU+BZomb/R7RQZH/Mc3un1rIoCP0sRQ==" saltValue="BDpRte45M5HksIVRMlavW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5</vt:i4>
      </vt:variant>
    </vt:vector>
  </HeadingPairs>
  <TitlesOfParts>
    <vt:vector size="9" baseType="lpstr">
      <vt:lpstr>Sayfa1</vt:lpstr>
      <vt:lpstr>Hotunluoğlu</vt:lpstr>
      <vt:lpstr>Çıktı</vt:lpstr>
      <vt:lpstr>Sayfa3</vt:lpstr>
      <vt:lpstr>hesap</vt:lpstr>
      <vt:lpstr>Unvan</vt:lpstr>
      <vt:lpstr>unvan1</vt:lpstr>
      <vt:lpstr>Çıktı!Yazdırma_Alanı</vt:lpstr>
      <vt:lpstr>Hotunluoğlu!Yazdırma_Alanı</vt:lpstr>
    </vt:vector>
  </TitlesOfParts>
  <Company>SilentAll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</dc:creator>
  <cp:lastModifiedBy>Windows7</cp:lastModifiedBy>
  <cp:lastPrinted>2015-12-28T12:13:43Z</cp:lastPrinted>
  <dcterms:created xsi:type="dcterms:W3CDTF">2015-12-24T15:03:04Z</dcterms:created>
  <dcterms:modified xsi:type="dcterms:W3CDTF">2016-01-04T14:38:09Z</dcterms:modified>
</cp:coreProperties>
</file>